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3"/>
  </bookViews>
  <sheets>
    <sheet name="Bal. Sheet" sheetId="1" r:id="rId1"/>
    <sheet name="P&amp;L" sheetId="2" r:id="rId2"/>
    <sheet name="CC ST. OF C. IN EQUITY" sheetId="3" r:id="rId3"/>
    <sheet name="CC CASH 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Y">#REF!</definedName>
    <definedName name="\Z">#REF!</definedName>
    <definedName name="_Key1" hidden="1">'[5]A-1'!#REF!</definedName>
    <definedName name="_Order1" hidden="1">255</definedName>
    <definedName name="_Sort" hidden="1">'[5]A-1'!#REF!</definedName>
    <definedName name="ACT2">#REF!</definedName>
    <definedName name="ADJ2">#REF!</definedName>
    <definedName name="ALLOT2">#REF!</definedName>
    <definedName name="B">#REF!</definedName>
    <definedName name="Chargeabl">'[1]FF-1'!#REF!</definedName>
    <definedName name="Chargeable">'[1]FF-1'!#REF!</definedName>
    <definedName name="Co_name">#REF!</definedName>
    <definedName name="COMPUTER">#REF!</definedName>
    <definedName name="Coy_cel">#REF!</definedName>
    <definedName name="Coy_cell">#REF!</definedName>
    <definedName name="Coy_name">#REF!</definedName>
    <definedName name="INPUTGRID">#REF!</definedName>
    <definedName name="InsertCASum">#REF!</definedName>
    <definedName name="LASTCOLUMNCELL">#REF!</definedName>
    <definedName name="NUM_DOCS">#REF!</definedName>
    <definedName name="PARTNERS_INITIALS">#REF!</definedName>
    <definedName name="_xlnm.Print_Area" localSheetId="0">'Bal. Sheet'!$B$1:$H$59</definedName>
    <definedName name="_xlnm.Print_Area" localSheetId="3">'CC CASH FLOW'!$A$1:$N$109</definedName>
    <definedName name="_xlnm.Print_Area" localSheetId="2">'CC ST. OF C. IN EQUITY'!$A$1:$T$40</definedName>
    <definedName name="_xlnm.Print_Area" localSheetId="1">'P&amp;L'!$B$1:$N$71</definedName>
    <definedName name="Print_Area_MI">#REF!</definedName>
    <definedName name="R_E_Additions">#REF!</definedName>
    <definedName name="R_E_b_f">#REF!</definedName>
    <definedName name="R_e_c_f">#REF!</definedName>
    <definedName name="RestNote">#REF!</definedName>
    <definedName name="Titl">'[3]5 Analysis'!#REF!</definedName>
    <definedName name="Title">'[3]5 Analysis'!#REF!</definedName>
    <definedName name="TotalCA">'[4]FF-5'!#REF!</definedName>
    <definedName name="TOTALS">#REF!</definedName>
    <definedName name="Type">#REF!</definedName>
    <definedName name="VALID01234">#REF!,#REF!</definedName>
    <definedName name="you">'[1]FF-1'!#REF!</definedName>
  </definedNames>
  <calcPr fullCalcOnLoad="1"/>
</workbook>
</file>

<file path=xl/comments1.xml><?xml version="1.0" encoding="utf-8"?>
<comments xmlns="http://schemas.openxmlformats.org/spreadsheetml/2006/main">
  <authors>
    <author>izat</author>
  </authors>
  <commentList>
    <comment ref="B35" authorId="0">
      <text>
        <r>
          <rPr>
            <b/>
            <sz val="8"/>
            <rFont val="Tahoma"/>
            <family val="0"/>
          </rPr>
          <t>izat:</t>
        </r>
        <r>
          <rPr>
            <sz val="8"/>
            <rFont val="Tahoma"/>
            <family val="0"/>
          </rPr>
          <t xml:space="preserve">
offset against deferred tax assets</t>
        </r>
      </text>
    </comment>
  </commentList>
</comments>
</file>

<file path=xl/sharedStrings.xml><?xml version="1.0" encoding="utf-8"?>
<sst xmlns="http://schemas.openxmlformats.org/spreadsheetml/2006/main" count="237" uniqueCount="196">
  <si>
    <t>BIMB HOLDINGS BERHAD</t>
  </si>
  <si>
    <t xml:space="preserve">As at </t>
  </si>
  <si>
    <t>ASSETS</t>
  </si>
  <si>
    <t>Cash and balances with banks and agents</t>
  </si>
  <si>
    <t>Deposits and placement with financial institutions</t>
  </si>
  <si>
    <t>Dealing securities</t>
  </si>
  <si>
    <t>Investment securities</t>
  </si>
  <si>
    <t>Financing of customers</t>
  </si>
  <si>
    <t>Statutory deposits with Bank Negara Malaysia</t>
  </si>
  <si>
    <t>Statutory deposits with Accountant General Malaysia</t>
  </si>
  <si>
    <t>Bills receivable</t>
  </si>
  <si>
    <t>Total Assets</t>
  </si>
  <si>
    <t>LIABILITIES, SHAREHOLDERS' FUNDS &amp; TAKAFUL FUNDS</t>
  </si>
  <si>
    <t>Deposits from customers</t>
  </si>
  <si>
    <t>Deposits and placements of bank and other financial institutions</t>
  </si>
  <si>
    <t>Bills payable</t>
  </si>
  <si>
    <t>Total liabilities</t>
  </si>
  <si>
    <t>Share Capital</t>
  </si>
  <si>
    <t>Reserves</t>
  </si>
  <si>
    <t>Total Shareholders' Funds</t>
  </si>
  <si>
    <t>Family Takaful Fund</t>
  </si>
  <si>
    <t>General Takaful Fund</t>
  </si>
  <si>
    <t>Group Family Takaful Fund</t>
  </si>
  <si>
    <t>General Retakaful Fund</t>
  </si>
  <si>
    <t>ASEAN Takaful Group Retakaful Pool</t>
  </si>
  <si>
    <t>Family Retakaful Fund</t>
  </si>
  <si>
    <t>Total Takaful Funds</t>
  </si>
  <si>
    <t>Minority Interest</t>
  </si>
  <si>
    <t>Total Liabilities, Shareholders' Funds and Takaful Funds</t>
  </si>
  <si>
    <t>COMMITMENTS AND CONTINGENCIES</t>
  </si>
  <si>
    <t>Net tangible assets per share (RM)</t>
  </si>
  <si>
    <t>Staff Cost</t>
  </si>
  <si>
    <t>Depreciation &amp; amortisation</t>
  </si>
  <si>
    <t>Finance Cost</t>
  </si>
  <si>
    <t>Share in the results of associated</t>
  </si>
  <si>
    <t>companies</t>
  </si>
  <si>
    <t>Profit Before Tax and Zakat</t>
  </si>
  <si>
    <t xml:space="preserve">Taxation </t>
  </si>
  <si>
    <t>Zakat</t>
  </si>
  <si>
    <t xml:space="preserve">Minority Interests </t>
  </si>
  <si>
    <t>Earning Per Share - basic (sen)</t>
  </si>
  <si>
    <t>Cash and balances with bank and agents</t>
  </si>
  <si>
    <t xml:space="preserve">Net Profit for the period </t>
  </si>
  <si>
    <t>Other operating expenses</t>
  </si>
  <si>
    <t xml:space="preserve">Unaudited Condensed Consolidated Income Statement </t>
  </si>
  <si>
    <t>3 months ended</t>
  </si>
  <si>
    <t>RM'000</t>
  </si>
  <si>
    <t>CONDENSED CONSOLIDATED STATEMENT OF CHANGES IN EQUITY</t>
  </si>
  <si>
    <t>Non-distributable</t>
  </si>
  <si>
    <t>Distributable</t>
  </si>
  <si>
    <t xml:space="preserve">Foreign </t>
  </si>
  <si>
    <t>Currency</t>
  </si>
  <si>
    <t>Share</t>
  </si>
  <si>
    <t xml:space="preserve">Share </t>
  </si>
  <si>
    <t>Reserve</t>
  </si>
  <si>
    <t>Translation</t>
  </si>
  <si>
    <t>Capital</t>
  </si>
  <si>
    <t>Retained</t>
  </si>
  <si>
    <t>Premium</t>
  </si>
  <si>
    <t>Fund</t>
  </si>
  <si>
    <t>Profits</t>
  </si>
  <si>
    <t>Total</t>
  </si>
  <si>
    <t>Group</t>
  </si>
  <si>
    <t>At 1 July, 2002</t>
  </si>
  <si>
    <t xml:space="preserve">Currency translation differences </t>
  </si>
  <si>
    <t xml:space="preserve">income statement </t>
  </si>
  <si>
    <t>Dividends</t>
  </si>
  <si>
    <t xml:space="preserve">RM'000 </t>
  </si>
  <si>
    <t>Investment in associated companies</t>
  </si>
  <si>
    <t>Due from associated company</t>
  </si>
  <si>
    <t>Other payables</t>
  </si>
  <si>
    <t>Profit from operation</t>
  </si>
  <si>
    <t xml:space="preserve">Profit </t>
  </si>
  <si>
    <t>Equalisation</t>
  </si>
  <si>
    <t>The Profit Equalisation Reserve is maintained in compliance with Bank Negara Malaysia's Guideline and is not distributable as cash dividends.</t>
  </si>
  <si>
    <t>Depreciation</t>
  </si>
  <si>
    <t>Operating profit before working capital changes</t>
  </si>
  <si>
    <t>Purchase of fixed assets</t>
  </si>
  <si>
    <t>Deposits and placement with financial instituion</t>
  </si>
  <si>
    <t>Cumulative</t>
  </si>
  <si>
    <t>CONDENSED CONSOLIDATED CASH FLOW STATEMENT</t>
  </si>
  <si>
    <t>CASH FLOWS FROM OPERATING ACTIVITIES</t>
  </si>
  <si>
    <t>Profit before taxation</t>
  </si>
  <si>
    <t>Adjustment for non-cash flow:-</t>
  </si>
  <si>
    <t xml:space="preserve">Changes in working capital </t>
  </si>
  <si>
    <t>CASH FLOWS FROM INVESTING ACTIVITIES</t>
  </si>
  <si>
    <t>CASH FLOWS FROM FINANCING ACTIVITIES</t>
  </si>
  <si>
    <t>Net cash generated from financing activities</t>
  </si>
  <si>
    <t>CASH AND CASH EQUIVALENTS AT END OF QUARTER</t>
  </si>
  <si>
    <t>Cash and cash equivalents:</t>
  </si>
  <si>
    <t>ATTACHMENT I</t>
  </si>
  <si>
    <t>ATTACHMENT II</t>
  </si>
  <si>
    <t>Increase/(Decrease) in General Retakaful</t>
  </si>
  <si>
    <t>Tax Paid</t>
  </si>
  <si>
    <t>Zakat Paid</t>
  </si>
  <si>
    <t>CASH AND CASH EQUIVALENTS AT BEGINNING OF THE YEAR</t>
  </si>
  <si>
    <t>ATTACHMENT III</t>
  </si>
  <si>
    <t>ATTACHMENT IV</t>
  </si>
  <si>
    <t xml:space="preserve">Increase/(Decrease) in Family Retakaful </t>
  </si>
  <si>
    <t xml:space="preserve">Net profit for the period </t>
  </si>
  <si>
    <t>Obligations on securities sold under repurchase agreements</t>
  </si>
  <si>
    <t>Property, plant and equipment</t>
  </si>
  <si>
    <t>June 30, 2003</t>
  </si>
  <si>
    <t>2003</t>
  </si>
  <si>
    <t>Transfer to Reserve Fund</t>
  </si>
  <si>
    <t>Amortisation of goodwill on consolidation</t>
  </si>
  <si>
    <t>Purchased goodwill written off</t>
  </si>
  <si>
    <t>Gain on disposal of property, plant and equipment</t>
  </si>
  <si>
    <t>Provision for impairment of property, plant and equipment</t>
  </si>
  <si>
    <t>Property, plant and equipment written off</t>
  </si>
  <si>
    <t>Dividend income</t>
  </si>
  <si>
    <t>Gain on partial disposal of interest in subsidiaries</t>
  </si>
  <si>
    <t>Provision for diminution in value of investments</t>
  </si>
  <si>
    <t>Write back of provision for diminution in value of investments</t>
  </si>
  <si>
    <t>Write back of provision for bad and doubtful financing</t>
  </si>
  <si>
    <t>Decrease/(Increase) in statutory deposit with BNM</t>
  </si>
  <si>
    <t>Increase in financing of customer</t>
  </si>
  <si>
    <t>Proceeds from disposal of property, plant and equipment</t>
  </si>
  <si>
    <t xml:space="preserve">Proceeds from partial disposal of subsidiaries, net of cash </t>
  </si>
  <si>
    <t>Dividend received</t>
  </si>
  <si>
    <t>Proceeds from sale of investments</t>
  </si>
  <si>
    <t>Proceeds from sale of dealing securities</t>
  </si>
  <si>
    <t>Repayment of financing</t>
  </si>
  <si>
    <t>Accretion of discount less amortisation of premium</t>
  </si>
  <si>
    <t>Dilution arising from issuance of</t>
  </si>
  <si>
    <t>shares</t>
  </si>
  <si>
    <t>Earning Per Share - fully diluted (sen) *</t>
  </si>
  <si>
    <t xml:space="preserve">* </t>
  </si>
  <si>
    <t>Other receivables</t>
  </si>
  <si>
    <t>Proceeds from financing</t>
  </si>
  <si>
    <t xml:space="preserve">Income derived from investment of </t>
  </si>
  <si>
    <t>depositors' fund</t>
  </si>
  <si>
    <t xml:space="preserve">Allowance for financing loss, net of </t>
  </si>
  <si>
    <t>recoveries</t>
  </si>
  <si>
    <t>Total attributable income</t>
  </si>
  <si>
    <t>Income attributable to depositors</t>
  </si>
  <si>
    <t>Income attributable to shareholders</t>
  </si>
  <si>
    <t>shareholders' fund</t>
  </si>
  <si>
    <t>Deferred tax liability</t>
  </si>
  <si>
    <t>At 1 July, 2003</t>
  </si>
  <si>
    <t xml:space="preserve">Purchase of investment </t>
  </si>
  <si>
    <t>Tax recoverable</t>
  </si>
  <si>
    <t>(The Condensed Consolidated Income Statements should be read in conjunction with the Annual Financial Report for the year ended 30th June 2003)</t>
  </si>
  <si>
    <t>No separate disclosure of fully diluted earnings per share has been made for reasons described in note B 13</t>
  </si>
  <si>
    <t>(The Condensed Consolidated Statement of Changes in Equity should be read in conjunction with the Annual Financial Report for the year ended 30th June 2003)</t>
  </si>
  <si>
    <t>(The Condensed Consolidated Cash Flow Statement should be read in conjunction with the Annual Financial Report for the year ended 30th June 2003)</t>
  </si>
  <si>
    <t>(The Condensed Consolidated Balance Sheet should be read in conjunction with the Annual Financial Report for the year ended 30th June 2003)</t>
  </si>
  <si>
    <t>EXCHANGE DIFFERENCES IN CASH AND CASH EQUIVALENT</t>
  </si>
  <si>
    <t>As previously reported</t>
  </si>
  <si>
    <t>Effect of exchange rate changes</t>
  </si>
  <si>
    <t>As restated</t>
  </si>
  <si>
    <t>Share of loss/(profit) of associated co.</t>
  </si>
  <si>
    <t>Dividend paid to shareholders</t>
  </si>
  <si>
    <t>Profit After Tax and Zakat</t>
  </si>
  <si>
    <t xml:space="preserve">Net gain not recognised </t>
  </si>
  <si>
    <t>Net loss not recognised in the</t>
  </si>
  <si>
    <t>Increase in other receivables</t>
  </si>
  <si>
    <t>Decrease in amount due from associated companies</t>
  </si>
  <si>
    <t>Increase in statutory deposit with Accountant General</t>
  </si>
  <si>
    <t>Increase in bill payables</t>
  </si>
  <si>
    <t>Increase in other payables</t>
  </si>
  <si>
    <t>Decrease in obligation on securities sold under repurchase agreement</t>
  </si>
  <si>
    <t>Decrease in deposit &amp; placements of banks &amp; other fin. institutions</t>
  </si>
  <si>
    <t>Increase in Family Takaful</t>
  </si>
  <si>
    <t>Increase in General Takaful</t>
  </si>
  <si>
    <t>Increase in Group Family Takaful</t>
  </si>
  <si>
    <t>Decrease in ASEAN Takaful Group Retakaful Pool</t>
  </si>
  <si>
    <t xml:space="preserve">Cash used in operation </t>
  </si>
  <si>
    <t>Net cash used in operating activities</t>
  </si>
  <si>
    <t>Net cash generated from/(used in) investing activities</t>
  </si>
  <si>
    <t>NET DECREASE IN CASH AND CASH EQUIVALENTS</t>
  </si>
  <si>
    <t>Proceeds from issuance of shares to minority shareholders</t>
  </si>
  <si>
    <t>Dividend paid to minority shareholders</t>
  </si>
  <si>
    <t>Unaudited Condensed Consolidated Balance Sheet as at 31st March 2004</t>
  </si>
  <si>
    <t>Mar. 31, 2004</t>
  </si>
  <si>
    <t>for the Period Ended 31st March 2004</t>
  </si>
  <si>
    <t>31 Mar.</t>
  </si>
  <si>
    <t>9 months ended</t>
  </si>
  <si>
    <t xml:space="preserve">FOR THE 9 MONTHS PERIOD ENDED 31 MARCH, 2004 </t>
  </si>
  <si>
    <t>At 31 March, 2003</t>
  </si>
  <si>
    <t>At 31 March, 2004</t>
  </si>
  <si>
    <t>Effect of adopting MASB 25</t>
  </si>
  <si>
    <t>Restated balance</t>
  </si>
  <si>
    <t>-</t>
  </si>
  <si>
    <t>in the income statement:</t>
  </si>
  <si>
    <t>Net profit for the period</t>
  </si>
  <si>
    <t>FOR THE 9 MONTHS PERIOD ENDED 31 MARCH 2004</t>
  </si>
  <si>
    <t>9 MONTHS ENDED</t>
  </si>
  <si>
    <t>31 MAR.</t>
  </si>
  <si>
    <t>2004</t>
  </si>
  <si>
    <t>Net gain on disposal of investment</t>
  </si>
  <si>
    <t>FOR THE 9 MONTHS PERIOD ENDED 31 MARCH 2004, Continued</t>
  </si>
  <si>
    <t xml:space="preserve">Unrealised gains on dealing securities  </t>
  </si>
  <si>
    <t>Increase in bill receivables</t>
  </si>
  <si>
    <t>(Decrease)/increase in deposits from customers</t>
  </si>
  <si>
    <t xml:space="preserve">Acquisition of shares in associated company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</si>
</sst>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\(0\)"/>
    <numFmt numFmtId="166" formatCode="0.00\ \ \ ;\-0.00\ \ \ ;0.00\ \ \ ;[Red]@&quot;    &quot;"/>
    <numFmt numFmtId="167" formatCode="_(* #,##0_);_(* \(#,##0\);_(* &quot;-&quot;??_);_(@_)"/>
    <numFmt numFmtId="168" formatCode="_(* #,##0.0000_);_(* \(#,##0.0000\);_(* &quot;-&quot;??_);_(@_)"/>
    <numFmt numFmtId="169" formatCode="&quot;£&quot;#,##0;\-&quot;£&quot;#,##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00_);[Red]\(#,##0.000\)"/>
    <numFmt numFmtId="175" formatCode="0.000%"/>
    <numFmt numFmtId="176" formatCode="0.00_)"/>
    <numFmt numFmtId="177" formatCode="0.00%;\(0.00\)%"/>
    <numFmt numFmtId="178" formatCode="_-* #,##0.000000_-;\-* #,##0.000000_-;_-* &quot;-&quot;??_-;_-@_-"/>
    <numFmt numFmtId="179" formatCode="&quot;RM&quot;#,##0.00;\-&quot;RM&quot;#,##0.00"/>
    <numFmt numFmtId="180" formatCode="##,##0.000_);\(#,##0.000\)"/>
    <numFmt numFmtId="181" formatCode="#,##0.000;\-#,##0.000"/>
    <numFmt numFmtId="182" formatCode="&quot;RM&quot;#,##0;\-&quot;RM&quot;#,##0"/>
    <numFmt numFmtId="183" formatCode="&quot;RM&quot;#,##0;[Red]\-&quot;RM&quot;#,##0"/>
    <numFmt numFmtId="184" formatCode="&quot;RM&quot;#,##0.00;[Red]\-&quot;RM&quot;#,##0.00"/>
    <numFmt numFmtId="185" formatCode="_-&quot;RM&quot;* #,##0_-;\-&quot;RM&quot;* #,##0_-;_-&quot;RM&quot;* &quot;-&quot;_-;_-@_-"/>
    <numFmt numFmtId="186" formatCode="_-&quot;RM&quot;* #,##0.00_-;\-&quot;RM&quot;* #,##0.00_-;_-&quot;RM&quot;* &quot;-&quot;??_-;_-@_-"/>
    <numFmt numFmtId="187" formatCode="0%;\(0%\)"/>
    <numFmt numFmtId="188" formatCode="_(* #,##0.0_);_(* \(#,##0.0\);_(* &quot;-&quot;??_);_(@_)"/>
    <numFmt numFmtId="189" formatCode="_(* #,##0.000_);_(* \(#,##0.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0000000000_);_(* \(#,##0.000000000000\);_(* &quot;-&quot;??_);_(@_)"/>
    <numFmt numFmtId="198" formatCode="_(* #,##0.0000000000000_);_(* \(#,##0.0000000000000\);_(* &quot;-&quot;??_);_(@_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0.00000"/>
    <numFmt numFmtId="203" formatCode="0.0000"/>
    <numFmt numFmtId="204" formatCode="0.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sz val="10"/>
      <color indexed="8"/>
      <name val="Arial"/>
      <family val="2"/>
    </font>
    <font>
      <b/>
      <i/>
      <sz val="16"/>
      <name val="Helv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1">
      <alignment horizontal="center"/>
      <protection/>
    </xf>
    <xf numFmtId="0" fontId="15" fillId="0" borderId="0">
      <alignment/>
      <protection/>
    </xf>
    <xf numFmtId="0" fontId="15" fillId="0" borderId="2" applyFill="0">
      <alignment horizontal="center"/>
      <protection locked="0"/>
    </xf>
    <xf numFmtId="0" fontId="14" fillId="0" borderId="0" applyFill="0">
      <alignment horizontal="center"/>
      <protection locked="0"/>
    </xf>
    <xf numFmtId="0" fontId="14" fillId="2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15" fillId="3" borderId="0">
      <alignment horizontal="right"/>
      <protection/>
    </xf>
    <xf numFmtId="0" fontId="14" fillId="0" borderId="0">
      <alignment/>
      <protection/>
    </xf>
    <xf numFmtId="179" fontId="16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16" fillId="0" borderId="0">
      <alignment/>
      <protection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82" fontId="0" fillId="0" borderId="0" applyFill="0" applyBorder="0" applyAlignment="0">
      <protection/>
    </xf>
    <xf numFmtId="183" fontId="0" fillId="0" borderId="0" applyFill="0" applyBorder="0" applyAlignment="0">
      <protection/>
    </xf>
    <xf numFmtId="179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16" fillId="0" borderId="0">
      <alignment/>
      <protection locked="0"/>
    </xf>
    <xf numFmtId="14" fontId="17" fillId="0" borderId="0" applyFill="0" applyBorder="0" applyAlignment="0">
      <protection/>
    </xf>
    <xf numFmtId="178" fontId="16" fillId="0" borderId="0">
      <alignment/>
      <protection locked="0"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>
      <alignment/>
      <protection locked="0"/>
    </xf>
    <xf numFmtId="0" fontId="1" fillId="0" borderId="0" applyNumberFormat="0" applyFill="0" applyBorder="0" applyAlignment="0" applyProtection="0"/>
    <xf numFmtId="38" fontId="4" fillId="4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175" fontId="0" fillId="0" borderId="0">
      <alignment/>
      <protection locked="0"/>
    </xf>
    <xf numFmtId="175" fontId="0" fillId="0" borderId="0">
      <alignment/>
      <protection locked="0"/>
    </xf>
    <xf numFmtId="0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10" fontId="4" fillId="5" borderId="1" applyNumberFormat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6" fontId="1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4" fillId="6" borderId="5" applyNumberFormat="0" applyFont="0" applyBorder="0" applyAlignment="0" applyProtection="0"/>
    <xf numFmtId="165" fontId="5" fillId="0" borderId="0">
      <alignment/>
      <protection/>
    </xf>
    <xf numFmtId="166" fontId="4" fillId="0" borderId="6" applyNumberFormat="0" applyFont="0" applyFill="0" applyAlignment="0" applyProtection="0"/>
    <xf numFmtId="0" fontId="16" fillId="0" borderId="7" applyBorder="0">
      <alignment horizontal="justify" vertical="justify"/>
      <protection/>
    </xf>
    <xf numFmtId="49" fontId="17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75" fontId="0" fillId="0" borderId="8">
      <alignment/>
      <protection locked="0"/>
    </xf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Border="0" applyAlignment="0">
      <protection/>
    </xf>
  </cellStyleXfs>
  <cellXfs count="111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0" xfId="0" applyAlignment="1">
      <alignment horizontal="center"/>
    </xf>
    <xf numFmtId="43" fontId="0" fillId="0" borderId="0" xfId="37" applyAlignment="1">
      <alignment/>
    </xf>
    <xf numFmtId="43" fontId="0" fillId="0" borderId="10" xfId="37" applyBorder="1" applyAlignment="1">
      <alignment/>
    </xf>
    <xf numFmtId="43" fontId="0" fillId="0" borderId="4" xfId="37" applyBorder="1" applyAlignment="1">
      <alignment/>
    </xf>
    <xf numFmtId="43" fontId="7" fillId="0" borderId="0" xfId="37" applyFont="1" applyAlignment="1">
      <alignment/>
    </xf>
    <xf numFmtId="43" fontId="0" fillId="0" borderId="0" xfId="0" applyNumberFormat="1" applyAlignment="1">
      <alignment/>
    </xf>
    <xf numFmtId="0" fontId="0" fillId="0" borderId="9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43" fontId="0" fillId="0" borderId="12" xfId="37" applyBorder="1" applyAlignment="1">
      <alignment/>
    </xf>
    <xf numFmtId="167" fontId="0" fillId="0" borderId="0" xfId="37" applyNumberFormat="1" applyAlignment="1">
      <alignment/>
    </xf>
    <xf numFmtId="43" fontId="0" fillId="0" borderId="0" xfId="37" applyNumberFormat="1" applyAlignment="1">
      <alignment/>
    </xf>
    <xf numFmtId="167" fontId="12" fillId="0" borderId="10" xfId="37" applyNumberFormat="1" applyFont="1" applyBorder="1" applyAlignment="1">
      <alignment horizontal="right"/>
    </xf>
    <xf numFmtId="167" fontId="12" fillId="0" borderId="10" xfId="37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7" fontId="12" fillId="0" borderId="0" xfId="37" applyNumberFormat="1" applyFont="1" applyAlignment="1">
      <alignment horizontal="right"/>
    </xf>
    <xf numFmtId="167" fontId="12" fillId="0" borderId="0" xfId="37" applyNumberFormat="1" applyFont="1" applyAlignment="1">
      <alignment/>
    </xf>
    <xf numFmtId="167" fontId="0" fillId="0" borderId="10" xfId="37" applyNumberFormat="1" applyBorder="1" applyAlignment="1">
      <alignment/>
    </xf>
    <xf numFmtId="167" fontId="0" fillId="0" borderId="4" xfId="37" applyNumberFormat="1" applyBorder="1" applyAlignment="1">
      <alignment/>
    </xf>
    <xf numFmtId="43" fontId="7" fillId="0" borderId="0" xfId="37" applyNumberFormat="1" applyFont="1" applyAlignment="1">
      <alignment/>
    </xf>
    <xf numFmtId="167" fontId="0" fillId="0" borderId="11" xfId="3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167" fontId="0" fillId="0" borderId="0" xfId="37" applyNumberFormat="1" applyFill="1" applyAlignment="1">
      <alignment/>
    </xf>
    <xf numFmtId="43" fontId="0" fillId="0" borderId="0" xfId="37" applyFill="1" applyAlignment="1">
      <alignment/>
    </xf>
    <xf numFmtId="167" fontId="7" fillId="0" borderId="0" xfId="37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167" fontId="12" fillId="0" borderId="0" xfId="37" applyNumberFormat="1" applyFont="1" applyBorder="1" applyAlignment="1">
      <alignment horizontal="right"/>
    </xf>
    <xf numFmtId="167" fontId="12" fillId="0" borderId="11" xfId="37" applyNumberFormat="1" applyFont="1" applyBorder="1" applyAlignment="1">
      <alignment horizontal="right"/>
    </xf>
    <xf numFmtId="0" fontId="0" fillId="0" borderId="0" xfId="0" applyFont="1" applyAlignment="1">
      <alignment/>
    </xf>
    <xf numFmtId="167" fontId="12" fillId="0" borderId="11" xfId="37" applyNumberFormat="1" applyFont="1" applyBorder="1" applyAlignment="1">
      <alignment/>
    </xf>
    <xf numFmtId="167" fontId="12" fillId="0" borderId="4" xfId="37" applyNumberFormat="1" applyFont="1" applyBorder="1" applyAlignment="1">
      <alignment/>
    </xf>
    <xf numFmtId="167" fontId="12" fillId="0" borderId="0" xfId="0" applyNumberFormat="1" applyFont="1" applyAlignment="1">
      <alignment/>
    </xf>
    <xf numFmtId="0" fontId="19" fillId="0" borderId="0" xfId="0" applyFont="1" applyAlignment="1">
      <alignment/>
    </xf>
    <xf numFmtId="43" fontId="19" fillId="0" borderId="0" xfId="37" applyFont="1" applyAlignment="1">
      <alignment/>
    </xf>
    <xf numFmtId="43" fontId="19" fillId="0" borderId="0" xfId="37" applyFont="1" applyFill="1" applyAlignment="1">
      <alignment/>
    </xf>
    <xf numFmtId="167" fontId="0" fillId="0" borderId="0" xfId="37" applyNumberFormat="1" applyFont="1" applyAlignment="1">
      <alignment/>
    </xf>
    <xf numFmtId="167" fontId="0" fillId="0" borderId="0" xfId="0" applyNumberFormat="1" applyAlignment="1">
      <alignment/>
    </xf>
    <xf numFmtId="43" fontId="0" fillId="0" borderId="0" xfId="37" applyFont="1" applyAlignment="1">
      <alignment/>
    </xf>
    <xf numFmtId="167" fontId="0" fillId="0" borderId="4" xfId="37" applyNumberFormat="1" applyFont="1" applyBorder="1" applyAlignment="1">
      <alignment/>
    </xf>
    <xf numFmtId="167" fontId="12" fillId="0" borderId="0" xfId="37" applyNumberFormat="1" applyFont="1" applyBorder="1" applyAlignment="1">
      <alignment/>
    </xf>
    <xf numFmtId="167" fontId="12" fillId="0" borderId="0" xfId="0" applyNumberFormat="1" applyFont="1" applyAlignment="1">
      <alignment horizontal="right"/>
    </xf>
    <xf numFmtId="167" fontId="12" fillId="0" borderId="0" xfId="37" applyNumberFormat="1" applyFont="1" applyFill="1" applyAlignment="1">
      <alignment/>
    </xf>
    <xf numFmtId="167" fontId="0" fillId="0" borderId="11" xfId="37" applyNumberFormat="1" applyFont="1" applyBorder="1" applyAlignment="1">
      <alignment/>
    </xf>
    <xf numFmtId="167" fontId="0" fillId="0" borderId="0" xfId="37" applyNumberFormat="1" applyFont="1" applyFill="1" applyAlignment="1">
      <alignment/>
    </xf>
    <xf numFmtId="167" fontId="0" fillId="0" borderId="12" xfId="37" applyNumberFormat="1" applyFont="1" applyBorder="1" applyAlignment="1">
      <alignment/>
    </xf>
    <xf numFmtId="43" fontId="0" fillId="0" borderId="0" xfId="37" applyNumberFormat="1" applyFont="1" applyAlignment="1">
      <alignment/>
    </xf>
    <xf numFmtId="43" fontId="0" fillId="0" borderId="12" xfId="37" applyFont="1" applyBorder="1" applyAlignment="1">
      <alignment/>
    </xf>
    <xf numFmtId="167" fontId="0" fillId="0" borderId="0" xfId="37" applyNumberFormat="1" applyAlignment="1">
      <alignment/>
    </xf>
    <xf numFmtId="1" fontId="0" fillId="0" borderId="0" xfId="0" applyNumberFormat="1" applyAlignment="1">
      <alignment/>
    </xf>
    <xf numFmtId="0" fontId="12" fillId="0" borderId="13" xfId="0" applyFont="1" applyBorder="1" applyAlignment="1">
      <alignment/>
    </xf>
    <xf numFmtId="0" fontId="0" fillId="0" borderId="0" xfId="37" applyNumberFormat="1" applyFont="1" applyFill="1" applyAlignment="1">
      <alignment horizontal="left"/>
    </xf>
    <xf numFmtId="0" fontId="0" fillId="0" borderId="0" xfId="0" applyAlignment="1" quotePrefix="1">
      <alignment/>
    </xf>
    <xf numFmtId="16" fontId="11" fillId="0" borderId="0" xfId="0" applyNumberFormat="1" applyFont="1" applyAlignment="1" quotePrefix="1">
      <alignment horizontal="center"/>
    </xf>
    <xf numFmtId="37" fontId="12" fillId="0" borderId="0" xfId="37" applyNumberFormat="1" applyFont="1" applyAlignment="1">
      <alignment/>
    </xf>
    <xf numFmtId="37" fontId="12" fillId="0" borderId="11" xfId="37" applyNumberFormat="1" applyFont="1" applyBorder="1" applyAlignment="1">
      <alignment/>
    </xf>
    <xf numFmtId="2" fontId="0" fillId="0" borderId="0" xfId="0" applyNumberFormat="1" applyAlignment="1">
      <alignment/>
    </xf>
    <xf numFmtId="43" fontId="12" fillId="0" borderId="0" xfId="37" applyFont="1" applyAlignment="1">
      <alignment/>
    </xf>
    <xf numFmtId="43" fontId="0" fillId="0" borderId="0" xfId="37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43" fontId="19" fillId="0" borderId="0" xfId="37" applyFont="1" applyBorder="1" applyAlignment="1">
      <alignment/>
    </xf>
    <xf numFmtId="43" fontId="0" fillId="0" borderId="0" xfId="37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7" fontId="19" fillId="0" borderId="0" xfId="37" applyNumberFormat="1" applyFont="1" applyAlignment="1">
      <alignment/>
    </xf>
    <xf numFmtId="43" fontId="12" fillId="0" borderId="11" xfId="37" applyFont="1" applyBorder="1" applyAlignment="1">
      <alignment/>
    </xf>
    <xf numFmtId="167" fontId="12" fillId="0" borderId="14" xfId="37" applyNumberFormat="1" applyFont="1" applyBorder="1" applyAlignment="1">
      <alignment/>
    </xf>
    <xf numFmtId="167" fontId="12" fillId="0" borderId="15" xfId="37" applyNumberFormat="1" applyFont="1" applyBorder="1" applyAlignment="1">
      <alignment/>
    </xf>
    <xf numFmtId="43" fontId="12" fillId="0" borderId="16" xfId="37" applyFont="1" applyBorder="1" applyAlignment="1">
      <alignment/>
    </xf>
    <xf numFmtId="0" fontId="12" fillId="0" borderId="0" xfId="0" applyFont="1" applyBorder="1" applyAlignment="1" quotePrefix="1">
      <alignment horizontal="right"/>
    </xf>
    <xf numFmtId="0" fontId="11" fillId="0" borderId="0" xfId="0" applyFont="1" applyBorder="1" applyAlignment="1">
      <alignment/>
    </xf>
    <xf numFmtId="37" fontId="0" fillId="0" borderId="0" xfId="37" applyNumberFormat="1" applyAlignment="1">
      <alignment/>
    </xf>
    <xf numFmtId="37" fontId="7" fillId="0" borderId="0" xfId="37" applyNumberFormat="1" applyFont="1" applyBorder="1" applyAlignment="1">
      <alignment horizontal="center"/>
    </xf>
    <xf numFmtId="0" fontId="7" fillId="0" borderId="0" xfId="37" applyNumberFormat="1" applyFont="1" applyBorder="1" applyAlignment="1">
      <alignment horizontal="center"/>
    </xf>
    <xf numFmtId="37" fontId="0" fillId="0" borderId="0" xfId="37" applyNumberFormat="1" applyBorder="1" applyAlignment="1">
      <alignment/>
    </xf>
    <xf numFmtId="167" fontId="0" fillId="0" borderId="0" xfId="37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justify" vertical="justify" shrinkToFi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justify" vertical="justify" shrinkToFit="1"/>
    </xf>
    <xf numFmtId="16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justify" vertical="justify" shrinkToFit="1"/>
    </xf>
    <xf numFmtId="0" fontId="7" fillId="0" borderId="0" xfId="0" applyFont="1" applyAlignment="1">
      <alignment horizontal="justify" vertical="justify" shrinkToFit="1"/>
    </xf>
  </cellXfs>
  <cellStyles count="77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æØè [0.00]_NO.1-CLAIM FORMAT" xfId="26"/>
    <cellStyle name="æØè_NO.1-CLAIM FORMAT" xfId="27"/>
    <cellStyle name="b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" xfId="37"/>
    <cellStyle name="Comma [0]" xfId="38"/>
    <cellStyle name="Comma [00]" xfId="39"/>
    <cellStyle name="Currency" xfId="40"/>
    <cellStyle name="Currency [0]" xfId="41"/>
    <cellStyle name="Currency [00]" xfId="42"/>
    <cellStyle name="Date" xfId="43"/>
    <cellStyle name="Date Short" xfId="44"/>
    <cellStyle name="Date_BIFCA2002-AllAWPs-final v2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ÊÝ [0.00]_NO.1-CLAIM FORMAT" xfId="51"/>
    <cellStyle name="ÊÝ_NO.1-CLAIM FORMAT" xfId="52"/>
    <cellStyle name="Fixed" xfId="53"/>
    <cellStyle name="Followed Hyperlink" xfId="54"/>
    <cellStyle name="Grey" xfId="55"/>
    <cellStyle name="Header1" xfId="56"/>
    <cellStyle name="Header2" xfId="57"/>
    <cellStyle name="Heading1" xfId="58"/>
    <cellStyle name="Heading2" xfId="59"/>
    <cellStyle name="HELV8BLUE" xfId="60"/>
    <cellStyle name="Hyperlink" xfId="61"/>
    <cellStyle name="Input [yellow]" xfId="62"/>
    <cellStyle name="Link Currency (0)" xfId="63"/>
    <cellStyle name="Link Currency (2)" xfId="64"/>
    <cellStyle name="Link Units (0)" xfId="65"/>
    <cellStyle name="Link Units (1)" xfId="66"/>
    <cellStyle name="Link Units (2)" xfId="67"/>
    <cellStyle name="Normal - Style1" xfId="68"/>
    <cellStyle name="Percent" xfId="69"/>
    <cellStyle name="Percent [0]" xfId="70"/>
    <cellStyle name="Percent [00]" xfId="71"/>
    <cellStyle name="Percent [2]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Profile" xfId="78"/>
    <cellStyle name="RM" xfId="79"/>
    <cellStyle name="TableBorder" xfId="80"/>
    <cellStyle name="text" xfId="81"/>
    <cellStyle name="Text Indent A" xfId="82"/>
    <cellStyle name="Text Indent B" xfId="83"/>
    <cellStyle name="Text Indent C" xfId="84"/>
    <cellStyle name="Total" xfId="85"/>
    <cellStyle name="Tusental (0)_pldt" xfId="86"/>
    <cellStyle name="Tusental_pldt" xfId="87"/>
    <cellStyle name="Valuta (0)_pldt" xfId="88"/>
    <cellStyle name="Valuta_pldt" xfId="89"/>
    <cellStyle name="W_CATÊSSP_1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104775</xdr:rowOff>
    </xdr:from>
    <xdr:to>
      <xdr:col>9</xdr:col>
      <xdr:colOff>466725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848100" y="1323975"/>
          <a:ext cx="1323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104775</xdr:rowOff>
    </xdr:from>
    <xdr:to>
      <xdr:col>13</xdr:col>
      <xdr:colOff>838200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6419850" y="1323975"/>
          <a:ext cx="914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lead-Abacu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Planisys-Lea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L%20files\bloom\1998\Bloomadvertising\Less%20than%20200%20hours\Client%20Code%20(BLO278)\Year%20end%20311298\09-AWPs\BLO278-AllAWP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LL%20files\bloom\1997\bloomconso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xfs0004\VOL2\DATA\Excel\Fixed%20Asset-NEWpi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k-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aak\clients\audit\Bank%20Islam\YE02\Financing%20Review\Financing%20Review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Sheet1"/>
      <sheetName val="F-1 F-2"/>
      <sheetName val="F-3"/>
      <sheetName val="F-4"/>
      <sheetName val="F-5"/>
      <sheetName val="F-9"/>
      <sheetName val="A"/>
      <sheetName val="D"/>
      <sheetName val="B "/>
      <sheetName val="B-3"/>
      <sheetName val="B-4"/>
      <sheetName val="B-10"/>
      <sheetName val="L"/>
      <sheetName val="M"/>
      <sheetName val="U-disc"/>
      <sheetName val="U "/>
      <sheetName val="U-2"/>
      <sheetName val="U-3"/>
      <sheetName val="U-4"/>
      <sheetName val="BB"/>
      <sheetName val="BB-1"/>
      <sheetName val="BB-5"/>
      <sheetName val="CC"/>
      <sheetName val="CC-3"/>
      <sheetName val="FF"/>
      <sheetName val="FF-1"/>
      <sheetName val="FF-2"/>
      <sheetName val="FF-3"/>
      <sheetName val="FF-4"/>
      <sheetName val="10"/>
      <sheetName val="10-1"/>
      <sheetName val="20 30"/>
      <sheetName val="30-1"/>
      <sheetName val="70 "/>
      <sheetName val="P-1"/>
      <sheetName val="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utstanding"/>
      <sheetName val="F-1"/>
      <sheetName val="F-2"/>
      <sheetName val="F-3"/>
      <sheetName val="F-4"/>
      <sheetName val="F-5"/>
      <sheetName val="A"/>
      <sheetName val="A-10"/>
      <sheetName val="B"/>
      <sheetName val="C"/>
      <sheetName val="L"/>
      <sheetName val="MM"/>
      <sheetName val="U"/>
      <sheetName val="BB"/>
      <sheetName val="BB-5"/>
      <sheetName val="CC"/>
      <sheetName val="FF"/>
      <sheetName val="FF-1"/>
      <sheetName val="FF-2"/>
      <sheetName val="FF-3"/>
      <sheetName val="FF-5"/>
      <sheetName val="XX"/>
      <sheetName val="10-20"/>
      <sheetName val="20-1"/>
      <sheetName val="30"/>
      <sheetName val="30-1"/>
      <sheetName val="70"/>
      <sheetName val="S"/>
      <sheetName val="E"/>
      <sheetName val="P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 dis (3)"/>
      <sheetName val="U dis (2)"/>
      <sheetName val="U dis"/>
      <sheetName val="F-1,2 (2)"/>
      <sheetName val="F-3 (2)"/>
      <sheetName val="F-22 (2)"/>
      <sheetName val="F-1,2 (3)"/>
      <sheetName val="F-3 (3)"/>
      <sheetName val="F-1,2"/>
      <sheetName val="F-22 (3)"/>
      <sheetName val="F-3"/>
      <sheetName val="F-22"/>
      <sheetName val="CF-4 "/>
      <sheetName val="CF-1,2"/>
      <sheetName val="CF-3"/>
      <sheetName val="CF-4"/>
      <sheetName val="U-4"/>
      <sheetName val="notes"/>
      <sheetName val="ccf"/>
      <sheetName val="Sheet6"/>
      <sheetName val="Sheet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pet"/>
      <sheetName val="Fixtures and Fittings"/>
      <sheetName val="Security"/>
      <sheetName val="Furniture "/>
      <sheetName val="Land Building"/>
      <sheetName val="Computer"/>
      <sheetName val="Leasehold improvement"/>
      <sheetName val="Motor vehicle"/>
      <sheetName val="SUMMARY"/>
      <sheetName val="U-1"/>
      <sheetName val="Work in progress"/>
      <sheetName val="Work in progress -reclas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sehold improv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 Summary"/>
      <sheetName val="NPF&gt;10m"/>
      <sheetName val="NPF&gt;5m"/>
      <sheetName val="NPF&gt;1m"/>
      <sheetName val="NPF Random"/>
      <sheetName val="Top 25 custom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"/>
  <sheetViews>
    <sheetView view="pageBreakPreview" zoomScaleSheetLayoutView="100" workbookViewId="0" topLeftCell="A40">
      <selection activeCell="F54" sqref="F54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44.140625" style="0" customWidth="1"/>
    <col min="4" max="4" width="5.7109375" style="0" customWidth="1"/>
    <col min="5" max="5" width="1.7109375" style="0" customWidth="1"/>
    <col min="6" max="6" width="16.421875" style="0" customWidth="1"/>
    <col min="7" max="7" width="0.9921875" style="0" customWidth="1"/>
    <col min="8" max="8" width="16.421875" style="0" customWidth="1"/>
    <col min="10" max="10" width="14.00390625" style="0" bestFit="1" customWidth="1"/>
  </cols>
  <sheetData>
    <row r="1" spans="6:8" ht="15.75">
      <c r="F1" s="100" t="s">
        <v>90</v>
      </c>
      <c r="G1" s="100"/>
      <c r="H1" s="100"/>
    </row>
    <row r="2" spans="2:8" ht="20.25">
      <c r="B2" s="99" t="s">
        <v>0</v>
      </c>
      <c r="C2" s="99"/>
      <c r="D2" s="99"/>
      <c r="E2" s="99"/>
      <c r="F2" s="99"/>
      <c r="G2" s="99"/>
      <c r="H2" s="99"/>
    </row>
    <row r="4" spans="2:8" ht="16.5">
      <c r="B4" s="98" t="s">
        <v>173</v>
      </c>
      <c r="C4" s="98"/>
      <c r="D4" s="98"/>
      <c r="E4" s="98"/>
      <c r="F4" s="98"/>
      <c r="G4" s="98"/>
      <c r="H4" s="98"/>
    </row>
    <row r="5" spans="2:8" ht="9" customHeight="1" thickBot="1">
      <c r="B5" s="1"/>
      <c r="C5" s="1"/>
      <c r="D5" s="1"/>
      <c r="E5" s="1"/>
      <c r="F5" s="1"/>
      <c r="G5" s="1"/>
      <c r="H5" s="1"/>
    </row>
    <row r="6" ht="13.5" thickTop="1"/>
    <row r="7" spans="4:8" ht="12.75">
      <c r="D7" s="2"/>
      <c r="E7" s="2"/>
      <c r="F7" s="3" t="s">
        <v>1</v>
      </c>
      <c r="G7" s="2"/>
      <c r="H7" s="3" t="s">
        <v>1</v>
      </c>
    </row>
    <row r="8" spans="4:8" ht="12.75">
      <c r="D8" s="2"/>
      <c r="E8" s="2"/>
      <c r="F8" s="4" t="s">
        <v>174</v>
      </c>
      <c r="G8" s="2"/>
      <c r="H8" s="4" t="s">
        <v>102</v>
      </c>
    </row>
    <row r="9" spans="2:8" ht="13.5" thickBot="1">
      <c r="B9" s="6" t="s">
        <v>2</v>
      </c>
      <c r="D9" s="3"/>
      <c r="E9" s="2"/>
      <c r="F9" s="7" t="s">
        <v>67</v>
      </c>
      <c r="G9" s="8"/>
      <c r="H9" s="7" t="s">
        <v>67</v>
      </c>
    </row>
    <row r="10" ht="12.75">
      <c r="D10" s="9"/>
    </row>
    <row r="11" spans="2:8" ht="12.75">
      <c r="B11" t="s">
        <v>3</v>
      </c>
      <c r="D11" s="9"/>
      <c r="F11" s="54">
        <v>287931</v>
      </c>
      <c r="G11" s="10"/>
      <c r="H11" s="54">
        <v>396338</v>
      </c>
    </row>
    <row r="12" spans="2:8" ht="12.75">
      <c r="B12" t="s">
        <v>4</v>
      </c>
      <c r="D12" s="9"/>
      <c r="F12" s="54">
        <v>1748857</v>
      </c>
      <c r="G12" s="10"/>
      <c r="H12" s="54">
        <v>2465595</v>
      </c>
    </row>
    <row r="13" spans="2:8" ht="12.75">
      <c r="B13" t="s">
        <v>5</v>
      </c>
      <c r="D13" s="9"/>
      <c r="F13" s="54">
        <v>1974090</v>
      </c>
      <c r="G13" s="10"/>
      <c r="H13" s="54">
        <v>2618794</v>
      </c>
    </row>
    <row r="14" spans="2:8" ht="12.75">
      <c r="B14" t="s">
        <v>6</v>
      </c>
      <c r="D14" s="9"/>
      <c r="F14" s="54">
        <v>2813566</v>
      </c>
      <c r="G14" s="10"/>
      <c r="H14" s="54">
        <v>2793777</v>
      </c>
    </row>
    <row r="15" spans="2:8" ht="12.75">
      <c r="B15" t="s">
        <v>7</v>
      </c>
      <c r="D15" s="9"/>
      <c r="F15" s="54">
        <v>8608762</v>
      </c>
      <c r="G15" s="10"/>
      <c r="H15" s="54">
        <v>7868682</v>
      </c>
    </row>
    <row r="16" spans="2:8" ht="12.75">
      <c r="B16" t="s">
        <v>10</v>
      </c>
      <c r="D16" s="9"/>
      <c r="F16" s="54">
        <v>22929</v>
      </c>
      <c r="G16" s="10"/>
      <c r="H16" s="54">
        <v>8789</v>
      </c>
    </row>
    <row r="17" spans="2:8" ht="12.75">
      <c r="B17" t="s">
        <v>128</v>
      </c>
      <c r="D17" s="9"/>
      <c r="F17" s="54">
        <v>401031</v>
      </c>
      <c r="G17" s="10"/>
      <c r="H17" s="54">
        <v>282133</v>
      </c>
    </row>
    <row r="18" spans="2:8" ht="12.75">
      <c r="B18" t="s">
        <v>141</v>
      </c>
      <c r="D18" s="9"/>
      <c r="F18" s="54">
        <v>4995</v>
      </c>
      <c r="G18" s="10"/>
      <c r="H18" s="54">
        <v>11707</v>
      </c>
    </row>
    <row r="19" spans="2:8" ht="12.75">
      <c r="B19" t="s">
        <v>68</v>
      </c>
      <c r="D19" s="9"/>
      <c r="F19" s="54">
        <v>5361</v>
      </c>
      <c r="G19" s="10"/>
      <c r="H19" s="54">
        <v>984</v>
      </c>
    </row>
    <row r="20" spans="2:8" ht="12.75" hidden="1">
      <c r="B20" t="s">
        <v>69</v>
      </c>
      <c r="D20" s="9"/>
      <c r="F20" s="54">
        <v>0</v>
      </c>
      <c r="G20" s="10"/>
      <c r="H20" s="54">
        <v>0</v>
      </c>
    </row>
    <row r="21" spans="2:8" ht="12.75">
      <c r="B21" t="s">
        <v>8</v>
      </c>
      <c r="D21" s="9"/>
      <c r="F21" s="54">
        <v>382243</v>
      </c>
      <c r="G21" s="10"/>
      <c r="H21" s="54">
        <v>390269</v>
      </c>
    </row>
    <row r="22" spans="2:8" ht="12.75">
      <c r="B22" t="s">
        <v>9</v>
      </c>
      <c r="D22" s="9"/>
      <c r="F22" s="54">
        <v>200</v>
      </c>
      <c r="G22" s="10"/>
      <c r="H22" s="54">
        <v>103</v>
      </c>
    </row>
    <row r="23" spans="2:8" ht="12.75">
      <c r="B23" t="s">
        <v>101</v>
      </c>
      <c r="D23" s="9"/>
      <c r="F23" s="54">
        <v>243958</v>
      </c>
      <c r="G23" s="10"/>
      <c r="H23" s="54">
        <v>259429</v>
      </c>
    </row>
    <row r="24" spans="4:8" ht="6" customHeight="1">
      <c r="D24" s="9"/>
      <c r="F24" s="20"/>
      <c r="G24" s="10"/>
      <c r="H24" s="20"/>
    </row>
    <row r="25" spans="2:11" ht="13.5" thickBot="1">
      <c r="B25" s="2" t="s">
        <v>11</v>
      </c>
      <c r="D25" s="9"/>
      <c r="F25" s="33">
        <f>+SUM(F11:F23)</f>
        <v>16493923</v>
      </c>
      <c r="G25" s="11"/>
      <c r="H25" s="33">
        <f>+SUM(H11:H23)</f>
        <v>17096600</v>
      </c>
      <c r="I25" s="67"/>
      <c r="J25" s="66"/>
      <c r="K25" s="55"/>
    </row>
    <row r="26" spans="4:10" ht="12.75">
      <c r="D26" s="9"/>
      <c r="F26" s="10"/>
      <c r="G26" s="10"/>
      <c r="H26" s="10"/>
      <c r="J26" s="66"/>
    </row>
    <row r="27" spans="2:10" ht="12.75">
      <c r="B27" s="6" t="s">
        <v>12</v>
      </c>
      <c r="D27" s="9"/>
      <c r="F27" s="10"/>
      <c r="G27" s="10"/>
      <c r="H27" s="10"/>
      <c r="J27" s="66"/>
    </row>
    <row r="28" spans="4:10" ht="12.75">
      <c r="D28" s="9"/>
      <c r="F28" s="56"/>
      <c r="G28" s="10"/>
      <c r="H28" s="10"/>
      <c r="J28" s="66"/>
    </row>
    <row r="29" spans="2:10" ht="12.75">
      <c r="B29" t="s">
        <v>13</v>
      </c>
      <c r="D29" s="9"/>
      <c r="F29" s="54">
        <v>11527399</v>
      </c>
      <c r="G29" s="10"/>
      <c r="H29" s="54">
        <v>12442128</v>
      </c>
      <c r="J29" s="66"/>
    </row>
    <row r="30" spans="2:10" ht="12.75">
      <c r="B30" t="s">
        <v>14</v>
      </c>
      <c r="D30" s="9"/>
      <c r="F30" s="54">
        <v>761135</v>
      </c>
      <c r="G30" s="10"/>
      <c r="H30" s="54">
        <v>786926</v>
      </c>
      <c r="J30" s="66"/>
    </row>
    <row r="31" spans="2:10" ht="12.75" hidden="1">
      <c r="B31" t="s">
        <v>100</v>
      </c>
      <c r="D31" s="9"/>
      <c r="F31" s="54">
        <v>0</v>
      </c>
      <c r="G31" s="10"/>
      <c r="H31" s="54">
        <v>0</v>
      </c>
      <c r="J31" s="66"/>
    </row>
    <row r="32" spans="2:10" ht="12.75">
      <c r="B32" t="s">
        <v>100</v>
      </c>
      <c r="D32" s="9"/>
      <c r="F32" s="54">
        <v>191900</v>
      </c>
      <c r="G32" s="10"/>
      <c r="H32" s="54">
        <v>191900</v>
      </c>
      <c r="J32" s="66"/>
    </row>
    <row r="33" spans="2:10" ht="12.75">
      <c r="B33" t="s">
        <v>15</v>
      </c>
      <c r="D33" s="9"/>
      <c r="F33" s="54">
        <v>106411</v>
      </c>
      <c r="G33" s="10"/>
      <c r="H33" s="54">
        <v>73973</v>
      </c>
      <c r="J33" s="66"/>
    </row>
    <row r="34" spans="2:10" ht="12.75">
      <c r="B34" t="s">
        <v>70</v>
      </c>
      <c r="D34" s="9"/>
      <c r="F34" s="54">
        <v>407908</v>
      </c>
      <c r="G34" s="10"/>
      <c r="H34" s="54">
        <v>395399</v>
      </c>
      <c r="J34" s="66"/>
    </row>
    <row r="35" spans="2:10" ht="12.75">
      <c r="B35" t="s">
        <v>138</v>
      </c>
      <c r="D35" s="9"/>
      <c r="F35" s="54">
        <v>5939</v>
      </c>
      <c r="G35" s="10"/>
      <c r="H35" s="54">
        <v>7384</v>
      </c>
      <c r="J35" s="66"/>
    </row>
    <row r="36" spans="2:10" ht="12.75">
      <c r="B36" s="2" t="s">
        <v>16</v>
      </c>
      <c r="D36" s="9"/>
      <c r="F36" s="57">
        <f>SUM(F29:F35)</f>
        <v>13000692</v>
      </c>
      <c r="G36" s="12"/>
      <c r="H36" s="34">
        <f>+SUM(H29:H35)</f>
        <v>13897710</v>
      </c>
      <c r="J36" s="66"/>
    </row>
    <row r="37" spans="4:10" ht="12.75">
      <c r="D37" s="9"/>
      <c r="F37" s="54"/>
      <c r="G37" s="10"/>
      <c r="H37" s="20"/>
      <c r="J37" s="66"/>
    </row>
    <row r="38" spans="2:10" ht="12.75">
      <c r="B38" t="s">
        <v>17</v>
      </c>
      <c r="D38" s="9"/>
      <c r="F38" s="54">
        <v>562965</v>
      </c>
      <c r="G38" s="10"/>
      <c r="H38" s="54">
        <v>562965</v>
      </c>
      <c r="J38" s="66"/>
    </row>
    <row r="39" spans="2:10" ht="12.75">
      <c r="B39" t="s">
        <v>18</v>
      </c>
      <c r="D39" s="9"/>
      <c r="F39" s="54">
        <v>978122</v>
      </c>
      <c r="G39" s="10"/>
      <c r="H39" s="54">
        <v>970049</v>
      </c>
      <c r="J39" s="66"/>
    </row>
    <row r="40" spans="2:11" ht="12.75">
      <c r="B40" s="2" t="s">
        <v>19</v>
      </c>
      <c r="D40" s="9"/>
      <c r="F40" s="34">
        <f>+SUM(F38:F39)</f>
        <v>1541087</v>
      </c>
      <c r="G40" s="12"/>
      <c r="H40" s="34">
        <f>+SUM(H38:H39)</f>
        <v>1533014</v>
      </c>
      <c r="I40" s="67"/>
      <c r="J40" s="66"/>
      <c r="K40" s="55"/>
    </row>
    <row r="41" spans="4:8" ht="12.75">
      <c r="D41" s="9"/>
      <c r="F41" s="10"/>
      <c r="G41" s="10"/>
      <c r="H41" s="20"/>
    </row>
    <row r="42" spans="2:8" ht="12.75">
      <c r="B42" t="s">
        <v>20</v>
      </c>
      <c r="D42" s="9"/>
      <c r="F42" s="20">
        <v>1564160</v>
      </c>
      <c r="G42" s="10"/>
      <c r="H42" s="20">
        <v>1353896</v>
      </c>
    </row>
    <row r="43" spans="2:8" ht="12.75">
      <c r="B43" t="s">
        <v>21</v>
      </c>
      <c r="D43" s="9"/>
      <c r="F43" s="20">
        <v>166061</v>
      </c>
      <c r="G43" s="10"/>
      <c r="H43" s="20">
        <v>139115</v>
      </c>
    </row>
    <row r="44" spans="2:8" ht="12.75">
      <c r="B44" t="s">
        <v>22</v>
      </c>
      <c r="D44" s="9"/>
      <c r="F44" s="20">
        <v>105875</v>
      </c>
      <c r="G44" s="10"/>
      <c r="H44" s="20">
        <v>81329</v>
      </c>
    </row>
    <row r="45" spans="2:8" ht="12.75">
      <c r="B45" t="s">
        <v>23</v>
      </c>
      <c r="D45" s="9"/>
      <c r="F45" s="20">
        <v>791</v>
      </c>
      <c r="G45" s="10"/>
      <c r="H45" s="20">
        <v>1854</v>
      </c>
    </row>
    <row r="46" spans="2:8" ht="12.75">
      <c r="B46" t="s">
        <v>24</v>
      </c>
      <c r="D46" s="9"/>
      <c r="F46" s="20">
        <v>1437</v>
      </c>
      <c r="G46" s="10"/>
      <c r="H46" s="20">
        <v>1545</v>
      </c>
    </row>
    <row r="47" spans="2:8" ht="12.75">
      <c r="B47" t="s">
        <v>25</v>
      </c>
      <c r="D47" s="9"/>
      <c r="F47" s="20">
        <v>310</v>
      </c>
      <c r="G47" s="10"/>
      <c r="H47" s="20">
        <v>56</v>
      </c>
    </row>
    <row r="48" spans="2:8" ht="12.75">
      <c r="B48" s="2" t="s">
        <v>26</v>
      </c>
      <c r="D48" s="9"/>
      <c r="F48" s="34">
        <f>+SUM(F42:F47)</f>
        <v>1838634</v>
      </c>
      <c r="G48" s="12"/>
      <c r="H48" s="34">
        <f>+SUM(H42:H47)</f>
        <v>1577795</v>
      </c>
    </row>
    <row r="49" spans="4:8" ht="12.75">
      <c r="D49" s="9"/>
      <c r="F49" s="10"/>
      <c r="G49" s="10"/>
      <c r="H49" s="20"/>
    </row>
    <row r="50" spans="2:8" ht="12.75">
      <c r="B50" s="2" t="s">
        <v>27</v>
      </c>
      <c r="D50" s="9"/>
      <c r="F50" s="20">
        <v>113510</v>
      </c>
      <c r="G50" s="10"/>
      <c r="H50" s="20">
        <v>88081</v>
      </c>
    </row>
    <row r="51" spans="4:8" ht="12.75">
      <c r="D51" s="9"/>
      <c r="F51" s="10"/>
      <c r="G51" s="10"/>
      <c r="H51" s="20"/>
    </row>
    <row r="52" spans="2:8" ht="13.5" thickBot="1">
      <c r="B52" s="2" t="s">
        <v>28</v>
      </c>
      <c r="D52" s="9"/>
      <c r="F52" s="33">
        <f>+F50+F48+F40+F36</f>
        <v>16493923</v>
      </c>
      <c r="G52" s="11"/>
      <c r="H52" s="33">
        <f>+H50+H48+H40+H36</f>
        <v>17096600</v>
      </c>
    </row>
    <row r="53" spans="4:8" ht="12.75">
      <c r="D53" s="9"/>
      <c r="F53" s="10"/>
      <c r="G53" s="10"/>
      <c r="H53" s="10"/>
    </row>
    <row r="54" spans="2:8" ht="12.75">
      <c r="B54" s="6" t="s">
        <v>29</v>
      </c>
      <c r="D54" s="9"/>
      <c r="F54" s="42">
        <v>3087867</v>
      </c>
      <c r="G54" s="13"/>
      <c r="H54" s="42">
        <v>3173512</v>
      </c>
    </row>
    <row r="55" spans="4:8" ht="12.75">
      <c r="D55" s="9"/>
      <c r="F55" s="10"/>
      <c r="G55" s="10"/>
      <c r="H55" s="10"/>
    </row>
    <row r="56" spans="2:9" ht="12.75">
      <c r="B56" t="s">
        <v>30</v>
      </c>
      <c r="D56" s="9"/>
      <c r="F56" s="35">
        <f>F40/F38</f>
        <v>2.7374472658158147</v>
      </c>
      <c r="G56" s="13"/>
      <c r="H56" s="35">
        <f>H40/H38</f>
        <v>2.7231071203360777</v>
      </c>
      <c r="I56" s="67"/>
    </row>
    <row r="57" spans="4:8" ht="12.75">
      <c r="D57" s="9"/>
      <c r="F57" s="10"/>
      <c r="G57" s="10"/>
      <c r="H57" s="10"/>
    </row>
    <row r="58" spans="2:8" ht="12.75">
      <c r="B58" s="101" t="s">
        <v>146</v>
      </c>
      <c r="C58" s="101"/>
      <c r="D58" s="101"/>
      <c r="E58" s="101"/>
      <c r="F58" s="101"/>
      <c r="G58" s="101"/>
      <c r="H58" s="101"/>
    </row>
    <row r="59" spans="2:8" ht="12.75">
      <c r="B59" s="101"/>
      <c r="C59" s="101"/>
      <c r="D59" s="101"/>
      <c r="E59" s="101"/>
      <c r="F59" s="101"/>
      <c r="G59" s="101"/>
      <c r="H59" s="101"/>
    </row>
    <row r="60" spans="6:8" ht="12.75">
      <c r="F60" s="10"/>
      <c r="G60" s="10"/>
      <c r="H60" s="10"/>
    </row>
    <row r="61" spans="6:8" ht="12.75">
      <c r="F61" s="21">
        <f>+F52-F25</f>
        <v>0</v>
      </c>
      <c r="G61" s="10"/>
      <c r="H61" s="10">
        <f>+H52-H25</f>
        <v>0</v>
      </c>
    </row>
    <row r="62" spans="6:8" ht="12.75">
      <c r="F62" s="10"/>
      <c r="G62" s="10"/>
      <c r="H62" s="10"/>
    </row>
    <row r="63" ht="12.75">
      <c r="F63" s="14"/>
    </row>
  </sheetData>
  <mergeCells count="4">
    <mergeCell ref="B4:H4"/>
    <mergeCell ref="B2:H2"/>
    <mergeCell ref="F1:H1"/>
    <mergeCell ref="B58:H59"/>
  </mergeCells>
  <printOptions/>
  <pageMargins left="0.75" right="0.75" top="1" bottom="1" header="0.5" footer="0.5"/>
  <pageSetup horizontalDpi="600" verticalDpi="600" orientation="portrait" paperSize="9" scale="93" r:id="rId3"/>
  <headerFooter alignWithMargins="0">
    <oddFooter>&amp;R&amp;"Times New Roman,Regular"1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2"/>
  <sheetViews>
    <sheetView view="pageBreakPreview" zoomScaleSheetLayoutView="100" workbookViewId="0" topLeftCell="A47">
      <selection activeCell="A11" sqref="A11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19.28125" style="0" customWidth="1"/>
    <col min="4" max="4" width="1.7109375" style="0" customWidth="1"/>
    <col min="5" max="5" width="9.00390625" style="0" customWidth="1"/>
    <col min="6" max="6" width="2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6" max="16" width="11.28125" style="93" bestFit="1" customWidth="1"/>
  </cols>
  <sheetData>
    <row r="1" spans="12:14" ht="15.75">
      <c r="L1" s="100" t="s">
        <v>91</v>
      </c>
      <c r="M1" s="100"/>
      <c r="N1" s="100"/>
    </row>
    <row r="2" spans="2:14" ht="20.25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ht="7.5" customHeight="1"/>
    <row r="4" spans="2:14" ht="18">
      <c r="B4" s="107" t="s">
        <v>44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2:14" ht="18">
      <c r="B5" s="107" t="s">
        <v>175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14" ht="6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2:16" ht="13.5" thickTop="1">
      <c r="L7" s="103" t="s">
        <v>79</v>
      </c>
      <c r="M7" s="103"/>
      <c r="N7" s="103"/>
      <c r="P7" s="94"/>
    </row>
    <row r="8" spans="6:16" ht="12.75">
      <c r="F8" s="70"/>
      <c r="H8" s="102" t="s">
        <v>45</v>
      </c>
      <c r="I8" s="102"/>
      <c r="J8" s="102"/>
      <c r="L8" s="102" t="s">
        <v>177</v>
      </c>
      <c r="M8" s="102"/>
      <c r="N8" s="102"/>
      <c r="P8" s="94"/>
    </row>
    <row r="9" spans="8:16" ht="13.5" thickBot="1">
      <c r="H9" s="105" t="s">
        <v>176</v>
      </c>
      <c r="I9" s="106"/>
      <c r="J9" s="106"/>
      <c r="K9" s="85"/>
      <c r="L9" s="105" t="s">
        <v>176</v>
      </c>
      <c r="M9" s="106"/>
      <c r="N9" s="106"/>
      <c r="P9" s="94"/>
    </row>
    <row r="10" spans="8:16" ht="12.75">
      <c r="H10" s="5">
        <v>2004</v>
      </c>
      <c r="I10" s="3"/>
      <c r="J10" s="5">
        <v>2003</v>
      </c>
      <c r="K10" s="82"/>
      <c r="L10" s="5">
        <v>2004</v>
      </c>
      <c r="M10" s="3"/>
      <c r="N10" s="3">
        <v>2003</v>
      </c>
      <c r="P10" s="95"/>
    </row>
    <row r="11" spans="8:16" ht="12.75">
      <c r="H11" s="16" t="s">
        <v>46</v>
      </c>
      <c r="I11" s="82"/>
      <c r="J11" s="16" t="s">
        <v>46</v>
      </c>
      <c r="K11" s="82"/>
      <c r="L11" s="16" t="s">
        <v>46</v>
      </c>
      <c r="M11" s="82"/>
      <c r="N11" s="16" t="s">
        <v>46</v>
      </c>
      <c r="P11" s="82"/>
    </row>
    <row r="12" spans="8:16" ht="12.75">
      <c r="H12" s="47"/>
      <c r="I12" s="81"/>
      <c r="J12" s="47"/>
      <c r="K12" s="83"/>
      <c r="M12" s="83"/>
      <c r="N12" s="47"/>
      <c r="P12" s="96"/>
    </row>
    <row r="13" spans="2:16" ht="12.75">
      <c r="B13" t="s">
        <v>130</v>
      </c>
      <c r="H13" s="47"/>
      <c r="I13" s="51"/>
      <c r="J13" s="47"/>
      <c r="N13" s="47"/>
      <c r="P13" s="96"/>
    </row>
    <row r="14" spans="3:16" ht="12.75">
      <c r="C14" t="s">
        <v>131</v>
      </c>
      <c r="H14" s="54">
        <f>+L14-288232</f>
        <v>148977</v>
      </c>
      <c r="I14" s="86"/>
      <c r="J14" s="54">
        <f>+N14-321693</f>
        <v>145500</v>
      </c>
      <c r="K14" s="66"/>
      <c r="L14" s="66">
        <v>437209</v>
      </c>
      <c r="M14" s="66"/>
      <c r="N14" s="54">
        <f>426687+40506</f>
        <v>467193</v>
      </c>
      <c r="P14" s="96"/>
    </row>
    <row r="15" spans="8:16" ht="9" customHeight="1">
      <c r="H15" s="47"/>
      <c r="I15" s="51"/>
      <c r="J15" s="47"/>
      <c r="N15" s="47"/>
      <c r="P15" s="96"/>
    </row>
    <row r="16" spans="2:16" ht="12.75">
      <c r="B16" t="s">
        <v>132</v>
      </c>
      <c r="H16" s="47"/>
      <c r="I16" s="51"/>
      <c r="J16" s="47"/>
      <c r="N16" s="47"/>
      <c r="P16" s="96"/>
    </row>
    <row r="17" spans="3:16" ht="12.75">
      <c r="C17" t="s">
        <v>133</v>
      </c>
      <c r="H17" s="54">
        <f>+L17+90508</f>
        <v>-42476</v>
      </c>
      <c r="I17" s="52"/>
      <c r="J17" s="54">
        <f>+N17+48341</f>
        <v>-18366</v>
      </c>
      <c r="K17" s="10"/>
      <c r="L17" s="20">
        <v>-132984</v>
      </c>
      <c r="M17" s="10"/>
      <c r="N17" s="54">
        <v>-66707</v>
      </c>
      <c r="P17" s="96"/>
    </row>
    <row r="18" spans="8:16" ht="9" customHeight="1">
      <c r="H18" s="77"/>
      <c r="I18" s="51"/>
      <c r="J18" s="77"/>
      <c r="L18" s="78"/>
      <c r="N18" s="77"/>
      <c r="P18" s="96"/>
    </row>
    <row r="19" spans="8:16" ht="9" customHeight="1">
      <c r="H19" s="47"/>
      <c r="I19" s="51"/>
      <c r="J19" s="47"/>
      <c r="N19" s="47"/>
      <c r="P19" s="96"/>
    </row>
    <row r="20" spans="2:16" ht="12.75">
      <c r="B20" t="s">
        <v>134</v>
      </c>
      <c r="H20" s="54">
        <f>+SUM(H13:H17)</f>
        <v>106501</v>
      </c>
      <c r="I20" s="51"/>
      <c r="J20" s="54">
        <f>+SUM(J13:J17)</f>
        <v>127134</v>
      </c>
      <c r="L20" s="54">
        <f>+SUM(L13:L17)</f>
        <v>304225</v>
      </c>
      <c r="N20" s="54">
        <f>+SUM(N13:N17)</f>
        <v>400486</v>
      </c>
      <c r="P20" s="96"/>
    </row>
    <row r="21" spans="8:16" ht="9" customHeight="1">
      <c r="H21" s="47"/>
      <c r="I21" s="51"/>
      <c r="J21" s="47"/>
      <c r="N21" s="47"/>
      <c r="P21" s="96"/>
    </row>
    <row r="22" spans="2:16" ht="12.75">
      <c r="B22" t="s">
        <v>135</v>
      </c>
      <c r="H22" s="54">
        <f>+L22+113793</f>
        <v>-69873</v>
      </c>
      <c r="I22" s="86"/>
      <c r="J22" s="54">
        <f>+N22+134558</f>
        <v>-76159</v>
      </c>
      <c r="K22" s="66"/>
      <c r="L22" s="66">
        <v>-183666</v>
      </c>
      <c r="M22" s="66"/>
      <c r="N22" s="54">
        <f>-188348-8000-14369</f>
        <v>-210717</v>
      </c>
      <c r="P22" s="97"/>
    </row>
    <row r="23" spans="8:16" ht="9" customHeight="1">
      <c r="H23" s="77"/>
      <c r="I23" s="51"/>
      <c r="J23" s="77"/>
      <c r="L23" s="78"/>
      <c r="N23" s="77"/>
      <c r="P23" s="96"/>
    </row>
    <row r="24" spans="8:16" ht="9" customHeight="1">
      <c r="H24" s="47"/>
      <c r="I24" s="51"/>
      <c r="J24" s="47"/>
      <c r="N24" s="47"/>
      <c r="P24" s="96"/>
    </row>
    <row r="25" spans="2:16" ht="12.75">
      <c r="B25" t="s">
        <v>136</v>
      </c>
      <c r="H25" s="84">
        <f>+SUM(H20:H22)</f>
        <v>36628</v>
      </c>
      <c r="I25" s="51"/>
      <c r="J25" s="84">
        <f>+SUM(J20:J22)</f>
        <v>50975</v>
      </c>
      <c r="L25" s="84">
        <f>+SUM(L20:L22)</f>
        <v>120559</v>
      </c>
      <c r="N25" s="84">
        <f>+SUM(N20:N22)</f>
        <v>189769</v>
      </c>
      <c r="P25" s="96"/>
    </row>
    <row r="26" spans="8:16" ht="9" customHeight="1">
      <c r="H26" s="47"/>
      <c r="I26" s="51"/>
      <c r="J26" s="47"/>
      <c r="N26" s="47"/>
      <c r="P26" s="96"/>
    </row>
    <row r="27" spans="2:16" ht="12.75">
      <c r="B27" t="s">
        <v>130</v>
      </c>
      <c r="H27" s="47"/>
      <c r="I27" s="51"/>
      <c r="J27" s="47"/>
      <c r="N27" s="47"/>
      <c r="P27" s="96"/>
    </row>
    <row r="28" spans="3:16" ht="12.75">
      <c r="C28" t="s">
        <v>137</v>
      </c>
      <c r="H28" s="54">
        <f>+L28-134166</f>
        <v>64206</v>
      </c>
      <c r="I28" s="86"/>
      <c r="J28" s="54">
        <f>+N28-92920+9670</f>
        <v>45350</v>
      </c>
      <c r="K28" s="66"/>
      <c r="L28" s="66">
        <v>198372</v>
      </c>
      <c r="M28" s="66"/>
      <c r="N28" s="54">
        <v>128600</v>
      </c>
      <c r="P28" s="96"/>
    </row>
    <row r="29" spans="8:16" ht="9" customHeight="1">
      <c r="H29" s="77"/>
      <c r="I29" s="51"/>
      <c r="J29" s="77"/>
      <c r="L29" s="78"/>
      <c r="N29" s="77"/>
      <c r="P29" s="96"/>
    </row>
    <row r="30" spans="8:16" ht="9" customHeight="1">
      <c r="H30" s="47"/>
      <c r="I30" s="51"/>
      <c r="J30" s="47"/>
      <c r="N30" s="47"/>
      <c r="P30" s="96"/>
    </row>
    <row r="31" spans="4:17" ht="12.75">
      <c r="D31" s="17"/>
      <c r="E31" s="18"/>
      <c r="H31" s="54">
        <f>+SUM(H25:H28)</f>
        <v>100834</v>
      </c>
      <c r="I31" s="52"/>
      <c r="J31" s="54">
        <f>+SUM(J25:J28)</f>
        <v>96325</v>
      </c>
      <c r="K31" s="10"/>
      <c r="L31" s="54">
        <f>+SUM(L25:L28)</f>
        <v>318931</v>
      </c>
      <c r="M31" s="10"/>
      <c r="N31" s="54">
        <f>+SUM(N25:N28)</f>
        <v>318369</v>
      </c>
      <c r="O31" s="55"/>
      <c r="P31" s="96"/>
      <c r="Q31" s="74"/>
    </row>
    <row r="32" spans="8:16" ht="9" customHeight="1">
      <c r="H32" s="54"/>
      <c r="I32" s="52"/>
      <c r="J32" s="54"/>
      <c r="K32" s="10"/>
      <c r="L32" s="10"/>
      <c r="M32" s="10"/>
      <c r="N32" s="54"/>
      <c r="O32" s="55"/>
      <c r="P32" s="96"/>
    </row>
    <row r="33" spans="2:16" ht="12.75">
      <c r="B33" t="s">
        <v>31</v>
      </c>
      <c r="H33" s="54">
        <f>+L33+69069</f>
        <v>-41577</v>
      </c>
      <c r="I33" s="52"/>
      <c r="J33" s="54">
        <f>+N33+72868</f>
        <v>-34697</v>
      </c>
      <c r="K33" s="10"/>
      <c r="L33" s="20">
        <v>-110646</v>
      </c>
      <c r="M33" s="10"/>
      <c r="N33" s="54">
        <v>-107565</v>
      </c>
      <c r="O33" s="55"/>
      <c r="P33" s="97"/>
    </row>
    <row r="34" spans="8:16" ht="9" customHeight="1">
      <c r="H34" s="54"/>
      <c r="I34" s="52"/>
      <c r="J34" s="54"/>
      <c r="K34" s="10"/>
      <c r="L34" s="20"/>
      <c r="M34" s="10"/>
      <c r="N34" s="54"/>
      <c r="O34" s="55"/>
      <c r="P34" s="96"/>
    </row>
    <row r="35" spans="2:16" ht="12.75">
      <c r="B35" t="s">
        <v>32</v>
      </c>
      <c r="H35" s="54">
        <f>+L35+27762</f>
        <v>-14578</v>
      </c>
      <c r="I35" s="52"/>
      <c r="J35" s="54">
        <f>+N35+38852-9670</f>
        <v>-18501</v>
      </c>
      <c r="K35" s="10"/>
      <c r="L35" s="20">
        <v>-42340</v>
      </c>
      <c r="M35" s="10"/>
      <c r="N35" s="54">
        <v>-47683</v>
      </c>
      <c r="O35" s="55"/>
      <c r="P35" s="96"/>
    </row>
    <row r="36" spans="8:16" ht="9" customHeight="1">
      <c r="H36" s="54"/>
      <c r="I36" s="52"/>
      <c r="J36" s="54"/>
      <c r="K36" s="10"/>
      <c r="L36" s="20"/>
      <c r="M36" s="10"/>
      <c r="N36" s="54"/>
      <c r="O36" s="55"/>
      <c r="P36" s="96"/>
    </row>
    <row r="37" spans="2:16" ht="12.75">
      <c r="B37" s="69" t="s">
        <v>43</v>
      </c>
      <c r="D37" s="17"/>
      <c r="E37" s="18"/>
      <c r="H37" s="54">
        <f>+L37+58830</f>
        <v>-32505</v>
      </c>
      <c r="I37" s="52"/>
      <c r="J37" s="54">
        <f>+N37+48873</f>
        <v>-21269</v>
      </c>
      <c r="K37" s="10"/>
      <c r="L37" s="20">
        <f>-58087-33248</f>
        <v>-91335</v>
      </c>
      <c r="M37" s="10"/>
      <c r="N37" s="54">
        <f>-70142</f>
        <v>-70142</v>
      </c>
      <c r="O37" s="55"/>
      <c r="P37" s="96"/>
    </row>
    <row r="38" spans="8:16" ht="9" customHeight="1">
      <c r="H38" s="61"/>
      <c r="I38" s="79"/>
      <c r="J38" s="61"/>
      <c r="K38" s="80"/>
      <c r="L38" s="36"/>
      <c r="M38" s="80"/>
      <c r="N38" s="61"/>
      <c r="O38" s="55"/>
      <c r="P38" s="96"/>
    </row>
    <row r="39" spans="8:16" ht="9" customHeight="1">
      <c r="H39" s="54"/>
      <c r="I39" s="79"/>
      <c r="J39" s="54"/>
      <c r="K39" s="80"/>
      <c r="L39" s="20"/>
      <c r="M39" s="80"/>
      <c r="N39" s="54"/>
      <c r="O39" s="55"/>
      <c r="P39" s="96"/>
    </row>
    <row r="40" spans="2:16" ht="12.75">
      <c r="B40" s="2" t="s">
        <v>71</v>
      </c>
      <c r="H40" s="54">
        <f>SUM(H31:H38)</f>
        <v>12174</v>
      </c>
      <c r="I40" s="52"/>
      <c r="J40" s="54">
        <f>SUM(J31:J38)</f>
        <v>21858</v>
      </c>
      <c r="K40" s="10"/>
      <c r="L40" s="20">
        <f>SUM(L31:L39)</f>
        <v>74610</v>
      </c>
      <c r="M40" s="10"/>
      <c r="N40" s="54">
        <f>SUM(N31:N38)</f>
        <v>92979</v>
      </c>
      <c r="O40" s="55"/>
      <c r="P40" s="96"/>
    </row>
    <row r="41" spans="8:16" ht="9" customHeight="1">
      <c r="H41" s="54"/>
      <c r="I41" s="52"/>
      <c r="J41" s="54"/>
      <c r="K41" s="10"/>
      <c r="L41" s="20"/>
      <c r="M41" s="10"/>
      <c r="N41" s="54"/>
      <c r="O41" s="55"/>
      <c r="P41" s="96"/>
    </row>
    <row r="42" spans="2:16" ht="12.75" hidden="1">
      <c r="B42" s="37" t="s">
        <v>33</v>
      </c>
      <c r="C42" s="37"/>
      <c r="D42" s="38"/>
      <c r="E42" s="39"/>
      <c r="F42" s="37"/>
      <c r="G42" s="37"/>
      <c r="H42" s="62">
        <v>0</v>
      </c>
      <c r="I42" s="53"/>
      <c r="J42" s="62">
        <v>0</v>
      </c>
      <c r="K42" s="41"/>
      <c r="L42" s="40">
        <f>-309+309</f>
        <v>0</v>
      </c>
      <c r="M42" s="41"/>
      <c r="N42" s="62">
        <v>0</v>
      </c>
      <c r="O42" s="55"/>
      <c r="P42" s="96"/>
    </row>
    <row r="43" spans="8:16" ht="9" customHeight="1" hidden="1">
      <c r="H43" s="54"/>
      <c r="I43" s="52"/>
      <c r="J43" s="54"/>
      <c r="K43" s="10"/>
      <c r="L43" s="20"/>
      <c r="M43" s="10"/>
      <c r="N43" s="54"/>
      <c r="O43" s="55"/>
      <c r="P43" s="96"/>
    </row>
    <row r="44" spans="2:16" ht="12.75">
      <c r="B44" t="s">
        <v>34</v>
      </c>
      <c r="H44" s="54"/>
      <c r="I44" s="52"/>
      <c r="J44" s="54"/>
      <c r="K44" s="10"/>
      <c r="L44" s="20"/>
      <c r="M44" s="10"/>
      <c r="N44" s="54"/>
      <c r="O44" s="55"/>
      <c r="P44" s="96"/>
    </row>
    <row r="45" spans="3:16" ht="12.75">
      <c r="C45" t="s">
        <v>35</v>
      </c>
      <c r="H45" s="54">
        <f>+L45-58</f>
        <v>18</v>
      </c>
      <c r="I45" s="52"/>
      <c r="J45" s="54">
        <f>+N45+970</f>
        <v>306</v>
      </c>
      <c r="K45" s="10"/>
      <c r="L45" s="20">
        <v>76</v>
      </c>
      <c r="M45" s="10"/>
      <c r="N45" s="54">
        <v>-664</v>
      </c>
      <c r="O45" s="55"/>
      <c r="P45" s="96"/>
    </row>
    <row r="46" spans="8:16" ht="9" customHeight="1">
      <c r="H46" s="61"/>
      <c r="I46" s="79"/>
      <c r="J46" s="61"/>
      <c r="K46" s="80"/>
      <c r="L46" s="36"/>
      <c r="M46" s="80"/>
      <c r="N46" s="61"/>
      <c r="O46" s="55"/>
      <c r="P46" s="96"/>
    </row>
    <row r="47" spans="8:16" ht="9" customHeight="1">
      <c r="H47" s="54"/>
      <c r="I47" s="79"/>
      <c r="J47" s="54"/>
      <c r="K47" s="80"/>
      <c r="L47" s="20"/>
      <c r="M47" s="80"/>
      <c r="N47" s="54"/>
      <c r="O47" s="55"/>
      <c r="P47" s="96"/>
    </row>
    <row r="48" spans="2:16" ht="12.75">
      <c r="B48" s="2" t="s">
        <v>36</v>
      </c>
      <c r="H48" s="54">
        <f>+SUM(H40:H45)</f>
        <v>12192</v>
      </c>
      <c r="I48" s="52"/>
      <c r="J48" s="54">
        <f>+SUM(J40:J45)</f>
        <v>22164</v>
      </c>
      <c r="K48" s="10"/>
      <c r="L48" s="20">
        <f>+SUM(L40:L45)</f>
        <v>74686</v>
      </c>
      <c r="M48" s="10"/>
      <c r="N48" s="54">
        <f>+SUM(N40:N45)</f>
        <v>92315</v>
      </c>
      <c r="O48" s="55"/>
      <c r="P48" s="96"/>
    </row>
    <row r="49" spans="8:16" ht="9" customHeight="1">
      <c r="H49" s="54"/>
      <c r="I49" s="52"/>
      <c r="J49" s="54"/>
      <c r="K49" s="10"/>
      <c r="L49" s="20"/>
      <c r="M49" s="10"/>
      <c r="N49" s="54"/>
      <c r="O49" s="55"/>
      <c r="P49" s="96"/>
    </row>
    <row r="50" spans="2:16" ht="12.75">
      <c r="B50" t="s">
        <v>37</v>
      </c>
      <c r="H50" s="54">
        <f>+L50+19244</f>
        <v>-3754</v>
      </c>
      <c r="I50" s="52"/>
      <c r="J50" s="54">
        <f>+N50+22736</f>
        <v>-7183</v>
      </c>
      <c r="K50" s="10"/>
      <c r="L50" s="20">
        <v>-22998</v>
      </c>
      <c r="M50" s="10"/>
      <c r="N50" s="54">
        <v>-29919</v>
      </c>
      <c r="O50" s="55"/>
      <c r="P50" s="97"/>
    </row>
    <row r="51" spans="8:16" ht="9" customHeight="1">
      <c r="H51" s="54"/>
      <c r="I51" s="52"/>
      <c r="J51" s="54"/>
      <c r="K51" s="10"/>
      <c r="L51" s="20"/>
      <c r="M51" s="10"/>
      <c r="N51" s="54"/>
      <c r="O51" s="55"/>
      <c r="P51" s="97"/>
    </row>
    <row r="52" spans="2:16" ht="12.75">
      <c r="B52" t="s">
        <v>38</v>
      </c>
      <c r="H52" s="54">
        <f>+L52+2618</f>
        <v>-1651</v>
      </c>
      <c r="I52" s="52"/>
      <c r="J52" s="54">
        <f>+N52+2543</f>
        <v>-1214</v>
      </c>
      <c r="K52" s="10"/>
      <c r="L52" s="20">
        <v>-4269</v>
      </c>
      <c r="M52" s="10"/>
      <c r="N52" s="54">
        <v>-3757</v>
      </c>
      <c r="O52" s="55"/>
      <c r="P52" s="97"/>
    </row>
    <row r="53" spans="8:16" ht="9" customHeight="1">
      <c r="H53" s="61"/>
      <c r="I53" s="79"/>
      <c r="J53" s="61"/>
      <c r="K53" s="80"/>
      <c r="L53" s="36"/>
      <c r="M53" s="80"/>
      <c r="N53" s="61"/>
      <c r="O53" s="55"/>
      <c r="P53" s="96"/>
    </row>
    <row r="54" spans="8:16" ht="9" customHeight="1">
      <c r="H54" s="54"/>
      <c r="I54" s="79"/>
      <c r="J54" s="54"/>
      <c r="K54" s="80"/>
      <c r="L54" s="20"/>
      <c r="M54" s="80"/>
      <c r="N54" s="54"/>
      <c r="O54" s="55"/>
      <c r="P54" s="96"/>
    </row>
    <row r="55" spans="2:16" ht="12.75">
      <c r="B55" s="2" t="s">
        <v>153</v>
      </c>
      <c r="H55" s="54">
        <f>+SUM(H48:H52)</f>
        <v>6787</v>
      </c>
      <c r="I55" s="52"/>
      <c r="J55" s="54">
        <f>+SUM(J48:J52)</f>
        <v>13767</v>
      </c>
      <c r="K55" s="10"/>
      <c r="L55" s="20">
        <f>+SUM(L48:L52)</f>
        <v>47419</v>
      </c>
      <c r="M55" s="10"/>
      <c r="N55" s="54">
        <f>+SUM(N48:N52)</f>
        <v>58639</v>
      </c>
      <c r="O55" s="55"/>
      <c r="P55" s="96"/>
    </row>
    <row r="56" spans="8:16" ht="9" customHeight="1">
      <c r="H56" s="54"/>
      <c r="I56" s="52"/>
      <c r="J56" s="54"/>
      <c r="K56" s="10"/>
      <c r="L56" s="20"/>
      <c r="M56" s="10"/>
      <c r="N56" s="54"/>
      <c r="O56" s="55"/>
      <c r="P56" s="96"/>
    </row>
    <row r="57" spans="2:16" ht="12.75">
      <c r="B57" t="s">
        <v>39</v>
      </c>
      <c r="H57" s="54">
        <f>+L57+2561</f>
        <v>-1827</v>
      </c>
      <c r="I57" s="52"/>
      <c r="J57" s="54">
        <f>+N57+212</f>
        <v>-618</v>
      </c>
      <c r="K57" s="10"/>
      <c r="L57" s="20">
        <v>-4388</v>
      </c>
      <c r="M57" s="10"/>
      <c r="N57" s="54">
        <v>-830</v>
      </c>
      <c r="O57" s="55"/>
      <c r="P57" s="97"/>
    </row>
    <row r="58" spans="8:16" ht="9" customHeight="1">
      <c r="H58" s="61"/>
      <c r="I58" s="79"/>
      <c r="J58" s="61"/>
      <c r="K58" s="80"/>
      <c r="L58" s="36"/>
      <c r="M58" s="80"/>
      <c r="N58" s="61"/>
      <c r="O58" s="55"/>
      <c r="P58" s="96"/>
    </row>
    <row r="59" spans="8:16" ht="9" customHeight="1">
      <c r="H59" s="54"/>
      <c r="I59" s="79"/>
      <c r="J59" s="54"/>
      <c r="K59" s="80"/>
      <c r="L59" s="10"/>
      <c r="M59" s="80"/>
      <c r="N59" s="54"/>
      <c r="O59" s="55"/>
      <c r="P59" s="96"/>
    </row>
    <row r="60" spans="2:16" ht="12.75">
      <c r="B60" s="2" t="s">
        <v>42</v>
      </c>
      <c r="H60" s="54">
        <f>+SUM(H55:H57)</f>
        <v>4960</v>
      </c>
      <c r="I60" s="79"/>
      <c r="J60" s="54">
        <f>+SUM(J55:J57)</f>
        <v>13149</v>
      </c>
      <c r="K60" s="80"/>
      <c r="L60" s="20">
        <f>+SUM(L55:L57)</f>
        <v>43031</v>
      </c>
      <c r="M60" s="80"/>
      <c r="N60" s="54">
        <f>+SUM(N55:N57)</f>
        <v>57809</v>
      </c>
      <c r="O60" s="55"/>
      <c r="P60" s="96"/>
    </row>
    <row r="61" spans="8:16" ht="9" customHeight="1" thickBot="1">
      <c r="H61" s="65"/>
      <c r="I61" s="79"/>
      <c r="J61" s="65"/>
      <c r="K61" s="80"/>
      <c r="L61" s="19"/>
      <c r="M61" s="80"/>
      <c r="N61" s="63"/>
      <c r="O61" s="55"/>
      <c r="P61" s="96"/>
    </row>
    <row r="62" spans="8:16" ht="9" customHeight="1" thickTop="1">
      <c r="H62" s="56"/>
      <c r="I62" s="79"/>
      <c r="J62" s="56"/>
      <c r="K62" s="80"/>
      <c r="L62" s="10"/>
      <c r="M62" s="80"/>
      <c r="N62" s="56"/>
      <c r="O62" s="55"/>
      <c r="P62" s="96"/>
    </row>
    <row r="63" spans="2:16" ht="12.75">
      <c r="B63" s="2" t="s">
        <v>40</v>
      </c>
      <c r="H63" s="64">
        <f>+H60/562965*100</f>
        <v>0.8810494435710924</v>
      </c>
      <c r="I63" s="52"/>
      <c r="J63" s="64">
        <f>+J60/562965*100</f>
        <v>2.335669180144414</v>
      </c>
      <c r="K63" s="10"/>
      <c r="L63" s="21">
        <f>+L60/562965*100</f>
        <v>7.643636815787838</v>
      </c>
      <c r="M63" s="10"/>
      <c r="N63" s="64">
        <f>+N60/562965*100</f>
        <v>10.268666791008323</v>
      </c>
      <c r="O63" s="14"/>
      <c r="P63" s="96"/>
    </row>
    <row r="64" spans="8:16" ht="9" customHeight="1">
      <c r="H64" s="10"/>
      <c r="I64" s="10"/>
      <c r="J64" s="10"/>
      <c r="K64" s="10"/>
      <c r="L64" s="10"/>
      <c r="M64" s="10"/>
      <c r="N64" s="56"/>
      <c r="P64" s="96"/>
    </row>
    <row r="65" spans="2:16" ht="12.75">
      <c r="B65" s="2" t="s">
        <v>126</v>
      </c>
      <c r="H65" s="76">
        <v>0</v>
      </c>
      <c r="I65" s="76"/>
      <c r="J65" s="76">
        <v>0</v>
      </c>
      <c r="K65" s="76"/>
      <c r="L65" s="76">
        <v>0</v>
      </c>
      <c r="M65" s="76"/>
      <c r="N65" s="76">
        <v>0</v>
      </c>
      <c r="P65" s="96"/>
    </row>
    <row r="66" ht="9" customHeight="1">
      <c r="P66" s="96"/>
    </row>
    <row r="67" spans="2:16" ht="12.75" customHeight="1">
      <c r="B67" t="s">
        <v>127</v>
      </c>
      <c r="C67" s="104" t="s">
        <v>143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P67" s="96"/>
    </row>
    <row r="68" spans="3:16" ht="12.75" customHeight="1"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P68" s="96"/>
    </row>
    <row r="69" ht="4.5" customHeight="1">
      <c r="P69" s="96"/>
    </row>
    <row r="70" spans="2:16" ht="12.75">
      <c r="B70" s="101" t="s">
        <v>142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P70" s="96"/>
    </row>
    <row r="71" spans="2:16" ht="12.7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P71" s="96"/>
    </row>
    <row r="72" ht="12.75">
      <c r="P72" s="96"/>
    </row>
  </sheetData>
  <mergeCells count="11">
    <mergeCell ref="L1:N1"/>
    <mergeCell ref="B2:N2"/>
    <mergeCell ref="H9:J9"/>
    <mergeCell ref="L9:N9"/>
    <mergeCell ref="B4:N4"/>
    <mergeCell ref="B5:N5"/>
    <mergeCell ref="H8:J8"/>
    <mergeCell ref="L8:N8"/>
    <mergeCell ref="L7:N7"/>
    <mergeCell ref="C67:N68"/>
    <mergeCell ref="B70:N71"/>
  </mergeCells>
  <printOptions horizontalCentered="1"/>
  <pageMargins left="0.75" right="0.72" top="0.51" bottom="0.47" header="0.3" footer="0.25"/>
  <pageSetup horizontalDpi="600" verticalDpi="600" orientation="portrait" paperSize="9" scale="98" r:id="rId1"/>
  <headerFooter alignWithMargins="0">
    <oddFooter>&amp;R&amp;"Times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view="pageBreakPreview" zoomScale="90" zoomScaleNormal="90" zoomScaleSheetLayoutView="90" workbookViewId="0" topLeftCell="F1">
      <selection activeCell="T36" sqref="T36"/>
    </sheetView>
  </sheetViews>
  <sheetFormatPr defaultColWidth="9.140625" defaultRowHeight="12.75"/>
  <cols>
    <col min="1" max="1" width="2.140625" style="25" customWidth="1"/>
    <col min="2" max="3" width="9.140625" style="25" customWidth="1"/>
    <col min="4" max="4" width="21.57421875" style="25" customWidth="1"/>
    <col min="5" max="5" width="1.7109375" style="25" customWidth="1"/>
    <col min="6" max="6" width="11.7109375" style="26" customWidth="1"/>
    <col min="7" max="7" width="1.7109375" style="25" customWidth="1"/>
    <col min="8" max="8" width="11.7109375" style="26" customWidth="1"/>
    <col min="9" max="9" width="1.7109375" style="25" customWidth="1"/>
    <col min="10" max="10" width="11.7109375" style="26" customWidth="1"/>
    <col min="11" max="11" width="1.7109375" style="25" customWidth="1"/>
    <col min="12" max="12" width="11.7109375" style="26" customWidth="1"/>
    <col min="13" max="13" width="1.7109375" style="25" customWidth="1"/>
    <col min="14" max="14" width="12.8515625" style="25" customWidth="1"/>
    <col min="15" max="15" width="1.7109375" style="25" customWidth="1"/>
    <col min="16" max="16" width="11.7109375" style="26" hidden="1" customWidth="1"/>
    <col min="17" max="17" width="1.7109375" style="25" hidden="1" customWidth="1"/>
    <col min="18" max="18" width="11.7109375" style="26" customWidth="1"/>
    <col min="19" max="19" width="1.7109375" style="25" customWidth="1"/>
    <col min="20" max="20" width="15.8515625" style="26" bestFit="1" customWidth="1"/>
    <col min="21" max="21" width="9.140625" style="25" customWidth="1"/>
    <col min="22" max="22" width="11.7109375" style="25" bestFit="1" customWidth="1"/>
    <col min="23" max="16384" width="9.140625" style="25" customWidth="1"/>
  </cols>
  <sheetData>
    <row r="1" ht="15.75">
      <c r="T1" s="28" t="s">
        <v>96</v>
      </c>
    </row>
    <row r="2" spans="1:20" ht="20.2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ht="15.75">
      <c r="T3" s="28"/>
    </row>
    <row r="4" spans="1:20" ht="15.75">
      <c r="A4" s="108" t="s">
        <v>47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5.75">
      <c r="A5" s="108" t="s">
        <v>178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7" spans="10:18" ht="15.75">
      <c r="J7" s="27"/>
      <c r="L7" s="28" t="s">
        <v>48</v>
      </c>
      <c r="R7" s="29" t="s">
        <v>49</v>
      </c>
    </row>
    <row r="8" ht="15.75">
      <c r="L8" s="28" t="s">
        <v>50</v>
      </c>
    </row>
    <row r="9" spans="6:20" ht="15.75">
      <c r="F9" s="28"/>
      <c r="G9" s="30"/>
      <c r="H9" s="28"/>
      <c r="I9" s="30"/>
      <c r="J9" s="28"/>
      <c r="K9" s="30"/>
      <c r="L9" s="28" t="s">
        <v>51</v>
      </c>
      <c r="M9" s="30"/>
      <c r="N9" s="30"/>
      <c r="O9" s="30"/>
      <c r="P9" s="28" t="s">
        <v>72</v>
      </c>
      <c r="Q9" s="30"/>
      <c r="R9" s="28"/>
      <c r="S9" s="30"/>
      <c r="T9" s="28"/>
    </row>
    <row r="10" spans="6:20" ht="15.75">
      <c r="F10" s="28" t="s">
        <v>52</v>
      </c>
      <c r="G10" s="30"/>
      <c r="H10" s="28" t="s">
        <v>53</v>
      </c>
      <c r="I10" s="30"/>
      <c r="J10" s="28" t="s">
        <v>54</v>
      </c>
      <c r="K10" s="30"/>
      <c r="L10" s="28" t="s">
        <v>55</v>
      </c>
      <c r="M10" s="30"/>
      <c r="N10" s="28" t="s">
        <v>56</v>
      </c>
      <c r="O10" s="30"/>
      <c r="P10" s="28" t="s">
        <v>73</v>
      </c>
      <c r="Q10" s="30"/>
      <c r="R10" s="28" t="s">
        <v>57</v>
      </c>
      <c r="S10" s="30"/>
      <c r="T10" s="28"/>
    </row>
    <row r="11" spans="6:20" ht="15.75">
      <c r="F11" s="28" t="s">
        <v>56</v>
      </c>
      <c r="G11" s="30"/>
      <c r="H11" s="28" t="s">
        <v>58</v>
      </c>
      <c r="I11" s="30"/>
      <c r="J11" s="24" t="s">
        <v>59</v>
      </c>
      <c r="K11" s="30"/>
      <c r="L11" s="28" t="s">
        <v>54</v>
      </c>
      <c r="M11" s="30"/>
      <c r="N11" s="28" t="s">
        <v>54</v>
      </c>
      <c r="O11" s="30"/>
      <c r="P11" s="28" t="s">
        <v>54</v>
      </c>
      <c r="Q11" s="30"/>
      <c r="R11" s="28" t="s">
        <v>60</v>
      </c>
      <c r="S11" s="30"/>
      <c r="T11" s="28" t="s">
        <v>61</v>
      </c>
    </row>
    <row r="12" spans="1:20" ht="15.75">
      <c r="A12" s="30" t="s">
        <v>62</v>
      </c>
      <c r="F12" s="28" t="s">
        <v>46</v>
      </c>
      <c r="G12" s="30"/>
      <c r="H12" s="28" t="s">
        <v>46</v>
      </c>
      <c r="I12" s="30"/>
      <c r="J12" s="28" t="s">
        <v>46</v>
      </c>
      <c r="K12" s="30"/>
      <c r="L12" s="28" t="s">
        <v>46</v>
      </c>
      <c r="M12" s="30"/>
      <c r="N12" s="28" t="s">
        <v>46</v>
      </c>
      <c r="O12" s="30"/>
      <c r="P12" s="28" t="s">
        <v>46</v>
      </c>
      <c r="Q12" s="30"/>
      <c r="R12" s="28" t="s">
        <v>46</v>
      </c>
      <c r="S12" s="30"/>
      <c r="T12" s="28" t="s">
        <v>46</v>
      </c>
    </row>
    <row r="13" ht="15.75">
      <c r="N13" s="26"/>
    </row>
    <row r="14" spans="1:21" ht="15.75">
      <c r="A14" s="92" t="s">
        <v>63</v>
      </c>
      <c r="B14" s="43"/>
      <c r="C14" s="43"/>
      <c r="D14" s="43"/>
      <c r="E14" s="43"/>
      <c r="F14" s="45">
        <v>562965</v>
      </c>
      <c r="G14" s="58"/>
      <c r="H14" s="45">
        <v>595505</v>
      </c>
      <c r="I14" s="58"/>
      <c r="J14" s="45">
        <v>117224</v>
      </c>
      <c r="K14" s="58"/>
      <c r="L14" s="45">
        <v>4329</v>
      </c>
      <c r="M14" s="58"/>
      <c r="N14" s="45">
        <v>7998</v>
      </c>
      <c r="O14" s="58"/>
      <c r="P14" s="45">
        <v>0</v>
      </c>
      <c r="Q14" s="58"/>
      <c r="R14" s="45">
        <v>155594</v>
      </c>
      <c r="S14" s="58"/>
      <c r="T14" s="45">
        <f>SUM(F14:R14)</f>
        <v>1443615</v>
      </c>
      <c r="U14" s="43"/>
    </row>
    <row r="15" spans="1:21" ht="15.75">
      <c r="A15" s="43" t="s">
        <v>181</v>
      </c>
      <c r="B15" s="43"/>
      <c r="C15" s="43"/>
      <c r="D15" s="43"/>
      <c r="E15" s="43"/>
      <c r="F15" s="45">
        <v>0</v>
      </c>
      <c r="G15" s="58"/>
      <c r="H15" s="45">
        <v>0</v>
      </c>
      <c r="I15" s="58"/>
      <c r="J15" s="45">
        <v>7590</v>
      </c>
      <c r="K15" s="58"/>
      <c r="L15" s="45">
        <v>0</v>
      </c>
      <c r="M15" s="58"/>
      <c r="N15" s="45">
        <v>0</v>
      </c>
      <c r="O15" s="58"/>
      <c r="P15" s="45"/>
      <c r="Q15" s="58"/>
      <c r="R15" s="45">
        <v>7590</v>
      </c>
      <c r="S15" s="58"/>
      <c r="T15" s="45">
        <f>SUM(F15:R15)</f>
        <v>15180</v>
      </c>
      <c r="U15" s="43"/>
    </row>
    <row r="16" spans="1:21" ht="7.5" customHeight="1">
      <c r="A16" s="44"/>
      <c r="B16" s="44"/>
      <c r="C16" s="44"/>
      <c r="D16" s="44"/>
      <c r="E16" s="44"/>
      <c r="F16" s="46"/>
      <c r="G16" s="48"/>
      <c r="H16" s="46"/>
      <c r="I16" s="48"/>
      <c r="J16" s="46"/>
      <c r="K16" s="48"/>
      <c r="L16" s="46"/>
      <c r="M16" s="48"/>
      <c r="N16" s="46"/>
      <c r="O16" s="48"/>
      <c r="P16" s="46"/>
      <c r="Q16" s="48"/>
      <c r="R16" s="46"/>
      <c r="S16" s="48"/>
      <c r="T16" s="46"/>
      <c r="U16" s="43"/>
    </row>
    <row r="17" spans="1:21" ht="15.75">
      <c r="A17" s="30" t="s">
        <v>182</v>
      </c>
      <c r="B17" s="43"/>
      <c r="C17" s="43"/>
      <c r="D17" s="43"/>
      <c r="E17" s="43"/>
      <c r="F17" s="45">
        <f>+SUM(F14:F15)</f>
        <v>562965</v>
      </c>
      <c r="G17" s="58"/>
      <c r="H17" s="45">
        <f>+SUM(H14:H15)</f>
        <v>595505</v>
      </c>
      <c r="I17" s="58"/>
      <c r="J17" s="45">
        <f>+SUM(J14:J15)</f>
        <v>124814</v>
      </c>
      <c r="K17" s="58"/>
      <c r="L17" s="45">
        <f>+SUM(L14:L15)</f>
        <v>4329</v>
      </c>
      <c r="M17" s="58"/>
      <c r="N17" s="45">
        <f>+SUM(N14:N15)</f>
        <v>7998</v>
      </c>
      <c r="O17" s="58"/>
      <c r="P17" s="45"/>
      <c r="Q17" s="58"/>
      <c r="R17" s="45">
        <f>+SUM(R14:R15)</f>
        <v>163184</v>
      </c>
      <c r="S17" s="58"/>
      <c r="T17" s="45">
        <f>+SUM(T14:T15)</f>
        <v>1458795</v>
      </c>
      <c r="U17" s="43"/>
    </row>
    <row r="18" spans="1:21" ht="15.75">
      <c r="A18" s="43" t="s">
        <v>154</v>
      </c>
      <c r="B18" s="43"/>
      <c r="C18" s="43"/>
      <c r="D18" s="43"/>
      <c r="E18" s="43"/>
      <c r="F18" s="45"/>
      <c r="G18" s="58"/>
      <c r="H18" s="45"/>
      <c r="I18" s="58"/>
      <c r="J18" s="45"/>
      <c r="K18" s="58"/>
      <c r="L18" s="45"/>
      <c r="M18" s="58"/>
      <c r="N18" s="45"/>
      <c r="O18" s="58"/>
      <c r="P18" s="45"/>
      <c r="Q18" s="58"/>
      <c r="R18" s="45"/>
      <c r="S18" s="58"/>
      <c r="T18" s="45"/>
      <c r="U18" s="43"/>
    </row>
    <row r="19" spans="1:20" ht="15.75">
      <c r="A19" s="43"/>
      <c r="B19" s="43" t="s">
        <v>184</v>
      </c>
      <c r="C19" s="43"/>
      <c r="D19" s="43"/>
      <c r="E19" s="43"/>
      <c r="F19" s="45"/>
      <c r="G19" s="58"/>
      <c r="H19" s="45"/>
      <c r="I19" s="58"/>
      <c r="J19" s="45"/>
      <c r="K19" s="58"/>
      <c r="L19" s="45"/>
      <c r="M19" s="58"/>
      <c r="N19" s="45"/>
      <c r="O19" s="58"/>
      <c r="P19" s="45"/>
      <c r="Q19" s="58"/>
      <c r="R19" s="45"/>
      <c r="S19" s="58"/>
      <c r="T19" s="45"/>
    </row>
    <row r="20" spans="1:20" ht="15.75">
      <c r="A20" s="91" t="s">
        <v>183</v>
      </c>
      <c r="B20" s="43" t="s">
        <v>64</v>
      </c>
      <c r="C20" s="43"/>
      <c r="D20" s="43"/>
      <c r="E20" s="43"/>
      <c r="F20" s="45">
        <v>0</v>
      </c>
      <c r="G20" s="58"/>
      <c r="H20" s="45">
        <v>0</v>
      </c>
      <c r="I20" s="58"/>
      <c r="J20" s="45">
        <v>0</v>
      </c>
      <c r="K20" s="58"/>
      <c r="L20" s="45">
        <v>416</v>
      </c>
      <c r="M20" s="58"/>
      <c r="N20" s="45">
        <v>0</v>
      </c>
      <c r="O20" s="58"/>
      <c r="P20" s="45">
        <v>0</v>
      </c>
      <c r="Q20" s="58"/>
      <c r="R20" s="45">
        <v>0</v>
      </c>
      <c r="S20" s="58"/>
      <c r="T20" s="45">
        <f>SUM(F20:R20)</f>
        <v>416</v>
      </c>
    </row>
    <row r="21" spans="1:20" ht="15.75">
      <c r="A21" s="43" t="s">
        <v>99</v>
      </c>
      <c r="B21" s="43"/>
      <c r="C21" s="43"/>
      <c r="D21" s="43"/>
      <c r="E21" s="43"/>
      <c r="F21" s="45">
        <v>0</v>
      </c>
      <c r="G21" s="58"/>
      <c r="H21" s="45">
        <v>0</v>
      </c>
      <c r="I21" s="58"/>
      <c r="J21" s="45">
        <v>0</v>
      </c>
      <c r="K21" s="58"/>
      <c r="L21" s="45">
        <v>0</v>
      </c>
      <c r="M21" s="58"/>
      <c r="N21" s="45">
        <v>0</v>
      </c>
      <c r="O21" s="58"/>
      <c r="P21" s="45">
        <v>0</v>
      </c>
      <c r="Q21" s="58"/>
      <c r="R21" s="45">
        <f>+'P&amp;L'!N60</f>
        <v>57809</v>
      </c>
      <c r="S21" s="58"/>
      <c r="T21" s="45">
        <f>SUM(F21:R21)</f>
        <v>57809</v>
      </c>
    </row>
    <row r="22" spans="1:20" ht="15.75">
      <c r="A22" s="25" t="s">
        <v>104</v>
      </c>
      <c r="F22" s="31">
        <v>0</v>
      </c>
      <c r="G22" s="32"/>
      <c r="H22" s="31">
        <v>0</v>
      </c>
      <c r="I22" s="32"/>
      <c r="J22" s="31">
        <v>0</v>
      </c>
      <c r="K22" s="32"/>
      <c r="L22" s="31">
        <v>0</v>
      </c>
      <c r="M22" s="32"/>
      <c r="N22" s="31">
        <v>0</v>
      </c>
      <c r="O22" s="32"/>
      <c r="P22" s="31">
        <v>0</v>
      </c>
      <c r="Q22" s="32"/>
      <c r="R22" s="31">
        <v>0</v>
      </c>
      <c r="S22" s="32"/>
      <c r="T22" s="31">
        <f>SUM(F22:R22)</f>
        <v>0</v>
      </c>
    </row>
    <row r="23" spans="1:20" ht="15.75">
      <c r="A23" s="25" t="s">
        <v>66</v>
      </c>
      <c r="F23" s="31">
        <v>0</v>
      </c>
      <c r="G23" s="32"/>
      <c r="H23" s="31">
        <v>0</v>
      </c>
      <c r="I23" s="32"/>
      <c r="J23" s="31">
        <v>0</v>
      </c>
      <c r="K23" s="32"/>
      <c r="L23" s="31">
        <v>0</v>
      </c>
      <c r="M23" s="32"/>
      <c r="N23" s="31">
        <v>0</v>
      </c>
      <c r="O23" s="32"/>
      <c r="P23" s="31">
        <v>0</v>
      </c>
      <c r="Q23" s="32"/>
      <c r="R23" s="31">
        <v>-20267</v>
      </c>
      <c r="S23" s="32"/>
      <c r="T23" s="31">
        <f>SUM(F23:R23)</f>
        <v>-20267</v>
      </c>
    </row>
    <row r="24" spans="1:20" ht="15.75" hidden="1">
      <c r="A24" s="25" t="s">
        <v>124</v>
      </c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31"/>
      <c r="Q24" s="32"/>
      <c r="R24" s="31"/>
      <c r="S24" s="32"/>
      <c r="T24" s="31"/>
    </row>
    <row r="25" spans="2:20" ht="15.75" hidden="1">
      <c r="B25" s="25" t="s">
        <v>125</v>
      </c>
      <c r="F25" s="31"/>
      <c r="G25" s="32"/>
      <c r="H25" s="31"/>
      <c r="I25" s="32"/>
      <c r="J25" s="31"/>
      <c r="K25" s="32"/>
      <c r="L25" s="31"/>
      <c r="M25" s="32"/>
      <c r="N25" s="31">
        <v>0</v>
      </c>
      <c r="O25" s="32"/>
      <c r="P25" s="31"/>
      <c r="Q25" s="32"/>
      <c r="R25" s="31"/>
      <c r="S25" s="32"/>
      <c r="T25" s="31">
        <f>SUM(F25:R25)</f>
        <v>0</v>
      </c>
    </row>
    <row r="26" spans="1:22" ht="16.5" thickBot="1">
      <c r="A26" s="30" t="s">
        <v>179</v>
      </c>
      <c r="F26" s="22">
        <f>SUM(F17:F25)</f>
        <v>562965</v>
      </c>
      <c r="G26" s="23"/>
      <c r="H26" s="22">
        <f>SUM(H17:H25)</f>
        <v>595505</v>
      </c>
      <c r="I26" s="23"/>
      <c r="J26" s="22">
        <f>SUM(J17:J23)</f>
        <v>124814</v>
      </c>
      <c r="K26" s="23"/>
      <c r="L26" s="22">
        <f>SUM(L17:L23)</f>
        <v>4745</v>
      </c>
      <c r="M26" s="23"/>
      <c r="N26" s="22">
        <f>SUM(N17:N23)</f>
        <v>7998</v>
      </c>
      <c r="O26" s="23"/>
      <c r="P26" s="22">
        <f>SUM(P14:P23)</f>
        <v>0</v>
      </c>
      <c r="Q26" s="23"/>
      <c r="R26" s="22">
        <f>SUM(R17:R23)</f>
        <v>200726</v>
      </c>
      <c r="S26" s="23"/>
      <c r="T26" s="22">
        <f>SUM(T17:T23)</f>
        <v>1496753</v>
      </c>
      <c r="V26" s="50"/>
    </row>
    <row r="29" spans="1:20" ht="15.75">
      <c r="A29" s="92" t="s">
        <v>139</v>
      </c>
      <c r="F29" s="31">
        <v>562965</v>
      </c>
      <c r="G29" s="32"/>
      <c r="H29" s="31">
        <v>595505</v>
      </c>
      <c r="I29" s="32"/>
      <c r="J29" s="31">
        <v>163919</v>
      </c>
      <c r="K29" s="32"/>
      <c r="L29" s="31">
        <v>4914</v>
      </c>
      <c r="M29" s="32"/>
      <c r="N29" s="31">
        <v>9712</v>
      </c>
      <c r="O29" s="32"/>
      <c r="P29" s="31">
        <v>0</v>
      </c>
      <c r="Q29" s="32"/>
      <c r="R29" s="31">
        <v>195999</v>
      </c>
      <c r="S29" s="32"/>
      <c r="T29" s="45">
        <f>SUM(F29:R29)</f>
        <v>1533014</v>
      </c>
    </row>
    <row r="30" spans="1:20" ht="15.75">
      <c r="A30" s="43" t="s">
        <v>155</v>
      </c>
      <c r="B30" s="43"/>
      <c r="C30" s="43"/>
      <c r="D30" s="43"/>
      <c r="E30" s="43"/>
      <c r="F30" s="45"/>
      <c r="G30" s="58"/>
      <c r="H30" s="45"/>
      <c r="I30" s="58"/>
      <c r="J30" s="45"/>
      <c r="K30" s="58"/>
      <c r="L30" s="45"/>
      <c r="M30" s="58"/>
      <c r="N30" s="45"/>
      <c r="O30" s="58"/>
      <c r="P30" s="45">
        <v>0</v>
      </c>
      <c r="Q30" s="58"/>
      <c r="R30" s="45"/>
      <c r="S30" s="58"/>
      <c r="T30" s="45"/>
    </row>
    <row r="31" spans="1:20" ht="15.75">
      <c r="A31" s="43"/>
      <c r="B31" s="43" t="s">
        <v>65</v>
      </c>
      <c r="C31" s="43"/>
      <c r="D31" s="43"/>
      <c r="E31" s="43"/>
      <c r="F31" s="45"/>
      <c r="G31" s="58"/>
      <c r="H31" s="45"/>
      <c r="I31" s="58"/>
      <c r="J31" s="45"/>
      <c r="K31" s="58"/>
      <c r="L31" s="45"/>
      <c r="M31" s="58"/>
      <c r="N31" s="45"/>
      <c r="O31" s="58"/>
      <c r="P31" s="45"/>
      <c r="Q31" s="58"/>
      <c r="R31" s="45"/>
      <c r="S31" s="58"/>
      <c r="T31" s="45"/>
    </row>
    <row r="32" spans="1:20" ht="15.75">
      <c r="A32" s="91" t="s">
        <v>183</v>
      </c>
      <c r="B32" s="43" t="s">
        <v>64</v>
      </c>
      <c r="C32" s="43"/>
      <c r="D32" s="43"/>
      <c r="E32" s="43"/>
      <c r="F32" s="45">
        <v>0</v>
      </c>
      <c r="G32" s="58"/>
      <c r="H32" s="45">
        <v>0</v>
      </c>
      <c r="I32" s="58"/>
      <c r="J32" s="45">
        <v>0</v>
      </c>
      <c r="K32" s="58"/>
      <c r="L32" s="45">
        <v>-505</v>
      </c>
      <c r="M32" s="58"/>
      <c r="N32" s="45">
        <v>0</v>
      </c>
      <c r="O32" s="58"/>
      <c r="P32" s="45">
        <v>0</v>
      </c>
      <c r="Q32" s="58"/>
      <c r="R32" s="45">
        <v>0</v>
      </c>
      <c r="S32" s="58"/>
      <c r="T32" s="45">
        <f>SUM(F32:R32)</f>
        <v>-505</v>
      </c>
    </row>
    <row r="33" spans="1:20" ht="15.75">
      <c r="A33" s="43" t="s">
        <v>185</v>
      </c>
      <c r="B33" s="43"/>
      <c r="C33" s="43"/>
      <c r="D33" s="43"/>
      <c r="E33" s="43"/>
      <c r="F33" s="45">
        <v>0</v>
      </c>
      <c r="G33" s="58"/>
      <c r="H33" s="45">
        <v>0</v>
      </c>
      <c r="I33" s="58"/>
      <c r="J33" s="45">
        <v>0</v>
      </c>
      <c r="K33" s="58"/>
      <c r="L33" s="45">
        <v>0</v>
      </c>
      <c r="M33" s="58"/>
      <c r="N33" s="45">
        <v>0</v>
      </c>
      <c r="O33" s="58"/>
      <c r="P33" s="45">
        <v>0</v>
      </c>
      <c r="Q33" s="58"/>
      <c r="R33" s="45">
        <f>+'P&amp;L'!L60</f>
        <v>43031</v>
      </c>
      <c r="S33" s="58"/>
      <c r="T33" s="45">
        <f>SUM(F33:R33)</f>
        <v>43031</v>
      </c>
    </row>
    <row r="34" spans="1:20" ht="15.75">
      <c r="A34" s="25" t="s">
        <v>104</v>
      </c>
      <c r="F34" s="31">
        <v>0</v>
      </c>
      <c r="G34" s="32"/>
      <c r="H34" s="31">
        <v>0</v>
      </c>
      <c r="I34" s="32"/>
      <c r="J34" s="31">
        <v>0</v>
      </c>
      <c r="K34" s="32"/>
      <c r="L34" s="31">
        <v>0</v>
      </c>
      <c r="M34" s="32"/>
      <c r="N34" s="31">
        <v>0</v>
      </c>
      <c r="O34" s="32"/>
      <c r="P34" s="31"/>
      <c r="Q34" s="32"/>
      <c r="R34" s="31">
        <v>0</v>
      </c>
      <c r="S34" s="32"/>
      <c r="T34" s="31">
        <f>SUM(F34:R34)</f>
        <v>0</v>
      </c>
    </row>
    <row r="35" spans="1:20" ht="15.75">
      <c r="A35" s="25" t="s">
        <v>66</v>
      </c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  <c r="Q35" s="32"/>
      <c r="R35" s="31">
        <v>-34453</v>
      </c>
      <c r="S35" s="32"/>
      <c r="T35" s="31">
        <f>SUM(F35:R35)</f>
        <v>-34453</v>
      </c>
    </row>
    <row r="36" spans="1:20" ht="16.5" thickBot="1">
      <c r="A36" s="30" t="s">
        <v>180</v>
      </c>
      <c r="F36" s="22">
        <f>SUM(F29:F35)</f>
        <v>562965</v>
      </c>
      <c r="G36" s="22">
        <f>SUM(G29:G35)</f>
        <v>0</v>
      </c>
      <c r="H36" s="22">
        <f>SUM(H29:H35)</f>
        <v>595505</v>
      </c>
      <c r="I36" s="22">
        <f>SUM(I29:I35)</f>
        <v>0</v>
      </c>
      <c r="J36" s="22">
        <f>SUM(J29:J35)</f>
        <v>163919</v>
      </c>
      <c r="K36" s="23"/>
      <c r="L36" s="22">
        <f>SUM(L29:L35)</f>
        <v>4409</v>
      </c>
      <c r="M36" s="23"/>
      <c r="N36" s="22">
        <f>SUM(N29:N35)</f>
        <v>9712</v>
      </c>
      <c r="O36" s="23"/>
      <c r="P36" s="22">
        <f>SUM(P30:P34)</f>
        <v>0</v>
      </c>
      <c r="Q36" s="23"/>
      <c r="R36" s="22">
        <f>SUM(R29:R35)</f>
        <v>204577</v>
      </c>
      <c r="S36" s="23"/>
      <c r="T36" s="22">
        <f>SUM(T29:T35)</f>
        <v>1541087</v>
      </c>
    </row>
    <row r="38" ht="15.75" hidden="1">
      <c r="A38" s="25" t="s">
        <v>74</v>
      </c>
    </row>
    <row r="39" spans="1:20" ht="15.75">
      <c r="A39" s="109" t="s">
        <v>144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</row>
    <row r="40" spans="1:20" ht="15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</row>
    <row r="41" ht="15.75">
      <c r="T41" s="31"/>
    </row>
    <row r="43" ht="15.75">
      <c r="T43" s="59"/>
    </row>
    <row r="45" ht="15.75">
      <c r="T45" s="59">
        <f>+T36-'Bal. Sheet'!F40</f>
        <v>0</v>
      </c>
    </row>
  </sheetData>
  <mergeCells count="4">
    <mergeCell ref="A4:T4"/>
    <mergeCell ref="A5:T5"/>
    <mergeCell ref="A39:T40"/>
    <mergeCell ref="A2:T2"/>
  </mergeCells>
  <printOptions horizontalCentered="1"/>
  <pageMargins left="0.5" right="0.68" top="0.58" bottom="0.47" header="0.34" footer="0.26"/>
  <pageSetup horizontalDpi="600" verticalDpi="600" orientation="landscape" paperSize="9" scale="90" r:id="rId2"/>
  <headerFooter alignWithMargins="0">
    <oddFooter>&amp;R&amp;"Times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0"/>
  <sheetViews>
    <sheetView tabSelected="1" view="pageBreakPreview" zoomScale="80" zoomScaleSheetLayoutView="80" workbookViewId="0" topLeftCell="A1">
      <selection activeCell="K32" sqref="K32"/>
    </sheetView>
  </sheetViews>
  <sheetFormatPr defaultColWidth="9.140625" defaultRowHeight="12.75"/>
  <cols>
    <col min="1" max="1" width="2.28125" style="25" customWidth="1"/>
    <col min="2" max="2" width="1.421875" style="25" customWidth="1"/>
    <col min="3" max="3" width="4.57421875" style="25" customWidth="1"/>
    <col min="4" max="5" width="1.7109375" style="25" customWidth="1"/>
    <col min="6" max="6" width="10.57421875" style="25" customWidth="1"/>
    <col min="7" max="7" width="1.7109375" style="25" customWidth="1"/>
    <col min="8" max="9" width="9.140625" style="25" customWidth="1"/>
    <col min="10" max="10" width="14.8515625" style="25" customWidth="1"/>
    <col min="11" max="11" width="6.28125" style="25" customWidth="1"/>
    <col min="12" max="12" width="9.00390625" style="25" customWidth="1"/>
    <col min="13" max="14" width="14.00390625" style="25" customWidth="1"/>
    <col min="15" max="15" width="12.421875" style="25" bestFit="1" customWidth="1"/>
    <col min="16" max="16384" width="9.140625" style="25" customWidth="1"/>
  </cols>
  <sheetData>
    <row r="1" ht="15.75">
      <c r="N1" s="28" t="s">
        <v>97</v>
      </c>
    </row>
    <row r="2" spans="1:14" ht="20.2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ht="15.75">
      <c r="N3" s="28"/>
    </row>
    <row r="4" spans="1:14" ht="15.75">
      <c r="A4" s="108" t="s">
        <v>80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5.75">
      <c r="A5" s="108" t="s">
        <v>186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7" spans="13:14" ht="15.75">
      <c r="M7" s="108" t="s">
        <v>187</v>
      </c>
      <c r="N7" s="108"/>
    </row>
    <row r="8" spans="13:14" ht="15.75">
      <c r="M8" s="71" t="s">
        <v>188</v>
      </c>
      <c r="N8" s="71" t="s">
        <v>188</v>
      </c>
    </row>
    <row r="9" spans="13:14" ht="15.75">
      <c r="M9" s="71" t="s">
        <v>189</v>
      </c>
      <c r="N9" s="71" t="s">
        <v>103</v>
      </c>
    </row>
    <row r="10" spans="13:14" ht="15.75">
      <c r="M10" s="24" t="s">
        <v>46</v>
      </c>
      <c r="N10" s="24" t="s">
        <v>46</v>
      </c>
    </row>
    <row r="11" spans="1:14" ht="15.75">
      <c r="A11" s="30"/>
      <c r="M11" s="24"/>
      <c r="N11" s="24"/>
    </row>
    <row r="12" spans="1:14" ht="15.75">
      <c r="A12" s="30" t="s">
        <v>81</v>
      </c>
      <c r="M12" s="24"/>
      <c r="N12" s="24"/>
    </row>
    <row r="14" spans="2:14" ht="15.75">
      <c r="B14" s="25" t="s">
        <v>82</v>
      </c>
      <c r="M14" s="32">
        <f>+'P&amp;L'!L48</f>
        <v>74686</v>
      </c>
      <c r="N14" s="72">
        <f>+'P&amp;L'!N48</f>
        <v>92315</v>
      </c>
    </row>
    <row r="15" spans="2:14" ht="15.75">
      <c r="B15" s="25" t="s">
        <v>83</v>
      </c>
      <c r="M15" s="32"/>
      <c r="N15" s="72"/>
    </row>
    <row r="16" spans="3:14" ht="15.75">
      <c r="C16" s="25" t="s">
        <v>75</v>
      </c>
      <c r="M16" s="32">
        <v>42797</v>
      </c>
      <c r="N16" s="72">
        <f>39998+7685</f>
        <v>47683</v>
      </c>
    </row>
    <row r="17" spans="3:14" ht="15.75" hidden="1">
      <c r="C17" s="25" t="s">
        <v>105</v>
      </c>
      <c r="M17" s="32">
        <v>0</v>
      </c>
      <c r="N17" s="72">
        <v>0</v>
      </c>
    </row>
    <row r="18" spans="3:14" ht="15.75" hidden="1">
      <c r="C18" s="25" t="s">
        <v>106</v>
      </c>
      <c r="M18" s="32"/>
      <c r="N18" s="72">
        <v>0</v>
      </c>
    </row>
    <row r="19" spans="3:14" ht="15.75" hidden="1">
      <c r="C19" s="25" t="s">
        <v>107</v>
      </c>
      <c r="M19" s="32"/>
      <c r="N19" s="72">
        <v>0</v>
      </c>
    </row>
    <row r="20" spans="3:14" ht="15.75" hidden="1">
      <c r="C20" s="25" t="s">
        <v>108</v>
      </c>
      <c r="M20" s="32"/>
      <c r="N20" s="72">
        <v>0</v>
      </c>
    </row>
    <row r="21" spans="3:14" ht="15.75" hidden="1">
      <c r="C21" s="25" t="s">
        <v>109</v>
      </c>
      <c r="M21" s="32">
        <v>0</v>
      </c>
      <c r="N21" s="72">
        <v>0</v>
      </c>
    </row>
    <row r="22" spans="3:14" ht="15.75" hidden="1">
      <c r="C22" s="25" t="s">
        <v>110</v>
      </c>
      <c r="M22" s="32">
        <v>0</v>
      </c>
      <c r="N22" s="72">
        <v>0</v>
      </c>
    </row>
    <row r="23" spans="3:14" ht="15.75" hidden="1">
      <c r="C23" s="25" t="s">
        <v>111</v>
      </c>
      <c r="M23" s="32">
        <v>0</v>
      </c>
      <c r="N23" s="72">
        <v>0</v>
      </c>
    </row>
    <row r="24" spans="3:14" ht="15.75" hidden="1">
      <c r="C24" s="25" t="s">
        <v>190</v>
      </c>
      <c r="M24" s="32">
        <v>0</v>
      </c>
      <c r="N24" s="75">
        <v>0</v>
      </c>
    </row>
    <row r="25" spans="3:14" ht="15.75">
      <c r="C25" s="25" t="s">
        <v>151</v>
      </c>
      <c r="M25" s="32">
        <v>-76</v>
      </c>
      <c r="N25" s="72">
        <v>664</v>
      </c>
    </row>
    <row r="26" spans="3:14" ht="15.75">
      <c r="C26" s="25" t="s">
        <v>112</v>
      </c>
      <c r="M26" s="32">
        <v>0</v>
      </c>
      <c r="N26" s="72">
        <v>2222</v>
      </c>
    </row>
    <row r="27" spans="3:14" ht="15.75">
      <c r="C27" s="25" t="s">
        <v>123</v>
      </c>
      <c r="M27" s="32">
        <v>-12200</v>
      </c>
      <c r="N27" s="32">
        <v>-21937</v>
      </c>
    </row>
    <row r="28" spans="3:14" ht="15.75">
      <c r="C28" s="25" t="s">
        <v>192</v>
      </c>
      <c r="M28" s="32">
        <v>-2829</v>
      </c>
      <c r="N28" s="75">
        <v>0</v>
      </c>
    </row>
    <row r="29" spans="3:14" ht="15.75">
      <c r="C29" s="25" t="s">
        <v>113</v>
      </c>
      <c r="M29" s="48">
        <v>-5743</v>
      </c>
      <c r="N29" s="87">
        <v>0</v>
      </c>
    </row>
    <row r="30" spans="3:14" ht="15.75" hidden="1">
      <c r="C30" s="25" t="s">
        <v>114</v>
      </c>
      <c r="M30" s="48"/>
      <c r="N30" s="73">
        <v>0</v>
      </c>
    </row>
    <row r="31" spans="3:14" ht="15.75">
      <c r="C31" s="25" t="s">
        <v>76</v>
      </c>
      <c r="M31" s="32">
        <f>SUM(M14:M30)</f>
        <v>96635</v>
      </c>
      <c r="N31" s="32">
        <f>SUM(N14:N30)</f>
        <v>120947</v>
      </c>
    </row>
    <row r="32" spans="13:14" ht="15.75">
      <c r="M32" s="32"/>
      <c r="N32" s="72"/>
    </row>
    <row r="33" spans="2:14" ht="15.75">
      <c r="B33" s="25" t="s">
        <v>84</v>
      </c>
      <c r="M33" s="32"/>
      <c r="N33" s="72"/>
    </row>
    <row r="34" spans="3:14" ht="15.75">
      <c r="C34" s="25" t="s">
        <v>193</v>
      </c>
      <c r="M34" s="60">
        <v>-14140</v>
      </c>
      <c r="N34" s="72">
        <v>-7748</v>
      </c>
    </row>
    <row r="35" spans="3:14" ht="15.75">
      <c r="C35" s="25" t="s">
        <v>156</v>
      </c>
      <c r="M35" s="60">
        <v>-118898</v>
      </c>
      <c r="N35" s="72">
        <v>-79838</v>
      </c>
    </row>
    <row r="36" spans="3:14" ht="15.75">
      <c r="C36" s="25" t="s">
        <v>157</v>
      </c>
      <c r="M36" s="60">
        <v>0</v>
      </c>
      <c r="N36" s="72">
        <v>8</v>
      </c>
    </row>
    <row r="37" spans="3:14" ht="15.75">
      <c r="C37" s="25" t="s">
        <v>158</v>
      </c>
      <c r="M37" s="60">
        <v>-97</v>
      </c>
      <c r="N37" s="75">
        <v>0</v>
      </c>
    </row>
    <row r="38" spans="3:14" ht="15.75">
      <c r="C38" s="25" t="s">
        <v>115</v>
      </c>
      <c r="M38" s="60">
        <v>8026</v>
      </c>
      <c r="N38" s="72">
        <v>-42137</v>
      </c>
    </row>
    <row r="39" spans="3:14" ht="15.75">
      <c r="C39" s="25" t="s">
        <v>159</v>
      </c>
      <c r="M39" s="60">
        <v>32438</v>
      </c>
      <c r="N39" s="72">
        <v>24638</v>
      </c>
    </row>
    <row r="40" spans="3:14" ht="15.75">
      <c r="C40" s="25" t="s">
        <v>160</v>
      </c>
      <c r="M40" s="60">
        <v>36806</v>
      </c>
      <c r="N40" s="72">
        <f>38092+1062-416+1</f>
        <v>38739</v>
      </c>
    </row>
    <row r="41" spans="3:14" ht="15.75">
      <c r="C41" s="25" t="s">
        <v>116</v>
      </c>
      <c r="M41" s="60">
        <f>-873064+132984</f>
        <v>-740080</v>
      </c>
      <c r="N41" s="72">
        <f>-946112+66707</f>
        <v>-879405</v>
      </c>
    </row>
    <row r="42" spans="3:14" ht="15.75">
      <c r="C42" s="25" t="s">
        <v>194</v>
      </c>
      <c r="M42" s="60">
        <v>-914729</v>
      </c>
      <c r="N42" s="72">
        <v>18700</v>
      </c>
    </row>
    <row r="43" spans="3:14" ht="15.75" hidden="1">
      <c r="C43" s="25" t="s">
        <v>161</v>
      </c>
      <c r="M43" s="60">
        <v>0</v>
      </c>
      <c r="N43" s="75">
        <v>0</v>
      </c>
    </row>
    <row r="44" spans="3:14" ht="15.75">
      <c r="C44" s="25" t="s">
        <v>162</v>
      </c>
      <c r="M44" s="60">
        <v>-25791</v>
      </c>
      <c r="N44" s="72">
        <v>-921918</v>
      </c>
    </row>
    <row r="45" spans="3:14" ht="15.75">
      <c r="C45" s="25" t="s">
        <v>163</v>
      </c>
      <c r="M45" s="32">
        <v>210264</v>
      </c>
      <c r="N45" s="72">
        <v>182218</v>
      </c>
    </row>
    <row r="46" spans="3:14" ht="15.75">
      <c r="C46" s="25" t="s">
        <v>164</v>
      </c>
      <c r="M46" s="32">
        <v>26946</v>
      </c>
      <c r="N46" s="72">
        <v>19847</v>
      </c>
    </row>
    <row r="47" spans="3:14" ht="15.75">
      <c r="C47" s="25" t="s">
        <v>165</v>
      </c>
      <c r="M47" s="32">
        <v>24546</v>
      </c>
      <c r="N47" s="72">
        <v>15395</v>
      </c>
    </row>
    <row r="48" spans="3:14" ht="15.75">
      <c r="C48" s="25" t="s">
        <v>92</v>
      </c>
      <c r="M48" s="32">
        <v>-1063</v>
      </c>
      <c r="N48" s="72">
        <v>401</v>
      </c>
    </row>
    <row r="49" spans="3:14" ht="15.75">
      <c r="C49" s="25" t="s">
        <v>166</v>
      </c>
      <c r="M49" s="32">
        <v>-108</v>
      </c>
      <c r="N49" s="72">
        <v>-869</v>
      </c>
    </row>
    <row r="50" spans="3:14" ht="15.75">
      <c r="C50" s="25" t="s">
        <v>98</v>
      </c>
      <c r="M50" s="48">
        <v>254</v>
      </c>
      <c r="N50" s="73">
        <v>-77</v>
      </c>
    </row>
    <row r="51" spans="2:14" ht="15.75">
      <c r="B51" s="25" t="s">
        <v>167</v>
      </c>
      <c r="M51" s="58">
        <f>SUM(M31:M50)</f>
        <v>-1378991</v>
      </c>
      <c r="N51" s="58">
        <f>SUM(N31:N50)</f>
        <v>-1511099</v>
      </c>
    </row>
    <row r="52" spans="3:14" ht="15.75">
      <c r="C52" s="25" t="s">
        <v>93</v>
      </c>
      <c r="M52" s="58">
        <v>-41512</v>
      </c>
      <c r="N52" s="72">
        <v>-27585</v>
      </c>
    </row>
    <row r="53" spans="3:14" ht="15.75">
      <c r="C53" s="25" t="s">
        <v>94</v>
      </c>
      <c r="M53" s="58">
        <v>-2375</v>
      </c>
      <c r="N53" s="48">
        <v>-1865</v>
      </c>
    </row>
    <row r="54" spans="2:14" ht="15.75">
      <c r="B54" s="25" t="s">
        <v>168</v>
      </c>
      <c r="M54" s="49">
        <f>+M51+M52+M53</f>
        <v>-1422878</v>
      </c>
      <c r="N54" s="49">
        <f>+N51+N52+N53</f>
        <v>-1540549</v>
      </c>
    </row>
    <row r="55" spans="13:14" ht="15.75">
      <c r="M55" s="58"/>
      <c r="N55" s="58"/>
    </row>
    <row r="56" spans="1:14" ht="15.75">
      <c r="A56" s="109" t="s">
        <v>145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14" ht="15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</row>
    <row r="58" spans="13:14" ht="15.75">
      <c r="M58" s="58"/>
      <c r="N58" s="58"/>
    </row>
    <row r="59" spans="13:14" ht="15.75">
      <c r="M59" s="58"/>
      <c r="N59" s="58"/>
    </row>
    <row r="60" ht="15.75">
      <c r="N60" s="28" t="s">
        <v>97</v>
      </c>
    </row>
    <row r="61" spans="1:14" ht="20.25">
      <c r="A61" s="99" t="s">
        <v>0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ht="15.75">
      <c r="M62" s="32"/>
    </row>
    <row r="63" spans="1:14" ht="15.75">
      <c r="A63" s="108" t="s">
        <v>80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</row>
    <row r="64" spans="1:14" ht="15.75">
      <c r="A64" s="108" t="s">
        <v>191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</row>
    <row r="65" spans="13:14" ht="15.75">
      <c r="M65" s="58"/>
      <c r="N65" s="58"/>
    </row>
    <row r="66" spans="13:14" ht="15.75">
      <c r="M66" s="108" t="s">
        <v>187</v>
      </c>
      <c r="N66" s="108"/>
    </row>
    <row r="67" spans="13:14" ht="15.75">
      <c r="M67" s="71" t="s">
        <v>188</v>
      </c>
      <c r="N67" s="71" t="s">
        <v>188</v>
      </c>
    </row>
    <row r="68" spans="13:14" ht="15.75">
      <c r="M68" s="71" t="s">
        <v>189</v>
      </c>
      <c r="N68" s="71" t="s">
        <v>103</v>
      </c>
    </row>
    <row r="69" spans="13:14" ht="15.75">
      <c r="M69" s="24" t="s">
        <v>46</v>
      </c>
      <c r="N69" s="24" t="s">
        <v>46</v>
      </c>
    </row>
    <row r="70" spans="13:14" ht="15.75">
      <c r="M70" s="58"/>
      <c r="N70" s="58"/>
    </row>
    <row r="71" spans="1:14" ht="15.75">
      <c r="A71" s="30" t="s">
        <v>85</v>
      </c>
      <c r="M71" s="32"/>
      <c r="N71" s="72"/>
    </row>
    <row r="72" spans="13:14" ht="15.75">
      <c r="M72" s="32"/>
      <c r="N72" s="72"/>
    </row>
    <row r="73" spans="2:14" ht="15.75">
      <c r="B73" s="25" t="s">
        <v>77</v>
      </c>
      <c r="M73" s="32">
        <v>-27326</v>
      </c>
      <c r="N73" s="72">
        <v>-21575</v>
      </c>
    </row>
    <row r="74" spans="2:14" ht="15.75" hidden="1">
      <c r="B74" s="25" t="s">
        <v>117</v>
      </c>
      <c r="M74" s="32">
        <v>0</v>
      </c>
      <c r="N74" s="72">
        <v>0</v>
      </c>
    </row>
    <row r="75" spans="2:14" ht="15.75" hidden="1">
      <c r="B75" s="25" t="s">
        <v>118</v>
      </c>
      <c r="M75" s="32">
        <v>0</v>
      </c>
      <c r="N75" s="72">
        <v>0</v>
      </c>
    </row>
    <row r="76" spans="2:14" ht="15.75" hidden="1">
      <c r="B76" s="25" t="s">
        <v>119</v>
      </c>
      <c r="M76" s="32">
        <v>0</v>
      </c>
      <c r="N76" s="72">
        <v>0</v>
      </c>
    </row>
    <row r="77" spans="2:14" ht="15.75">
      <c r="B77" s="25" t="s">
        <v>140</v>
      </c>
      <c r="M77" s="32">
        <v>-15947</v>
      </c>
      <c r="N77" s="72">
        <v>-850251</v>
      </c>
    </row>
    <row r="78" spans="2:14" ht="15.75">
      <c r="B78" s="25" t="s">
        <v>195</v>
      </c>
      <c r="M78" s="32">
        <v>-2400</v>
      </c>
      <c r="N78" s="75">
        <v>0</v>
      </c>
    </row>
    <row r="79" spans="2:14" ht="15.75">
      <c r="B79" s="25" t="s">
        <v>120</v>
      </c>
      <c r="M79" s="32">
        <v>659733</v>
      </c>
      <c r="N79" s="72">
        <f>360374+21937</f>
        <v>382311</v>
      </c>
    </row>
    <row r="80" spans="2:14" ht="15.75" hidden="1">
      <c r="B80" s="25" t="s">
        <v>121</v>
      </c>
      <c r="M80" s="32">
        <v>0</v>
      </c>
      <c r="N80" s="73">
        <v>0</v>
      </c>
    </row>
    <row r="81" spans="2:14" ht="15.75">
      <c r="B81" s="25" t="s">
        <v>169</v>
      </c>
      <c r="M81" s="49">
        <f>SUM(M73:M80)</f>
        <v>614060</v>
      </c>
      <c r="N81" s="49">
        <f>SUM(N73:N80)</f>
        <v>-489515</v>
      </c>
    </row>
    <row r="82" ht="15.75">
      <c r="M82" s="32"/>
    </row>
    <row r="83" spans="1:13" ht="15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8"/>
    </row>
    <row r="84" spans="1:13" ht="15.75">
      <c r="A84" s="30" t="s">
        <v>86</v>
      </c>
      <c r="M84" s="32"/>
    </row>
    <row r="85" ht="15.75">
      <c r="M85" s="32"/>
    </row>
    <row r="86" spans="2:14" ht="15.75">
      <c r="B86" s="25" t="s">
        <v>171</v>
      </c>
      <c r="M86" s="32">
        <v>19824</v>
      </c>
      <c r="N86" s="32">
        <v>43000</v>
      </c>
    </row>
    <row r="87" spans="2:14" ht="15.75" hidden="1">
      <c r="B87" s="25" t="s">
        <v>122</v>
      </c>
      <c r="M87" s="32">
        <v>0</v>
      </c>
      <c r="N87" s="32">
        <v>0</v>
      </c>
    </row>
    <row r="88" spans="2:14" ht="15.75" hidden="1">
      <c r="B88" s="25" t="s">
        <v>129</v>
      </c>
      <c r="M88" s="32">
        <v>0</v>
      </c>
      <c r="N88" s="32">
        <v>0</v>
      </c>
    </row>
    <row r="89" spans="2:14" ht="15.75">
      <c r="B89" s="25" t="s">
        <v>152</v>
      </c>
      <c r="M89" s="32">
        <v>-34453</v>
      </c>
      <c r="N89" s="58">
        <v>-20267</v>
      </c>
    </row>
    <row r="90" spans="2:14" ht="15.75">
      <c r="B90" s="25" t="s">
        <v>172</v>
      </c>
      <c r="M90" s="32">
        <v>-1193</v>
      </c>
      <c r="N90" s="48">
        <v>-1062</v>
      </c>
    </row>
    <row r="91" spans="2:14" ht="15.75">
      <c r="B91" s="25" t="s">
        <v>87</v>
      </c>
      <c r="M91" s="49">
        <f>SUM(M86:M90)</f>
        <v>-15822</v>
      </c>
      <c r="N91" s="49">
        <f>SUM(N86:N90)</f>
        <v>21671</v>
      </c>
    </row>
    <row r="92" ht="15.75">
      <c r="M92" s="32"/>
    </row>
    <row r="93" spans="1:14" ht="15.75">
      <c r="A93" s="30" t="s">
        <v>170</v>
      </c>
      <c r="M93" s="32">
        <f>+M91+M81+M54</f>
        <v>-824640</v>
      </c>
      <c r="N93" s="32">
        <f>+N91+N81+N54</f>
        <v>-2008393</v>
      </c>
    </row>
    <row r="94" spans="1:13" ht="15.75">
      <c r="A94" s="30"/>
      <c r="M94" s="32"/>
    </row>
    <row r="95" spans="1:14" ht="15.75">
      <c r="A95" s="30" t="s">
        <v>147</v>
      </c>
      <c r="M95" s="32">
        <v>-505</v>
      </c>
      <c r="N95" s="32">
        <v>416</v>
      </c>
    </row>
    <row r="96" spans="1:13" ht="15.75">
      <c r="A96" s="30"/>
      <c r="M96" s="32"/>
    </row>
    <row r="97" spans="1:14" ht="15.75">
      <c r="A97" s="30" t="s">
        <v>95</v>
      </c>
      <c r="M97" s="58">
        <f>+M98</f>
        <v>2861933</v>
      </c>
      <c r="N97" s="58">
        <f>+N98</f>
        <v>3675921</v>
      </c>
    </row>
    <row r="98" spans="1:14" ht="15.75" hidden="1">
      <c r="A98" s="30"/>
      <c r="C98" s="25" t="s">
        <v>148</v>
      </c>
      <c r="M98" s="88">
        <v>2861933</v>
      </c>
      <c r="N98" s="89">
        <v>3675921</v>
      </c>
    </row>
    <row r="99" spans="3:14" ht="15.75" hidden="1">
      <c r="C99" s="25" t="s">
        <v>149</v>
      </c>
      <c r="M99" s="68"/>
      <c r="N99" s="90">
        <v>0</v>
      </c>
    </row>
    <row r="100" spans="3:14" ht="15.75" hidden="1">
      <c r="C100" s="25" t="s">
        <v>150</v>
      </c>
      <c r="M100" s="58">
        <f>+SUM(M98:M99)</f>
        <v>2861933</v>
      </c>
      <c r="N100" s="58">
        <f>+SUM(N98:N99)</f>
        <v>3675921</v>
      </c>
    </row>
    <row r="101" spans="13:14" ht="15.75">
      <c r="M101" s="32"/>
      <c r="N101" s="32"/>
    </row>
    <row r="102" spans="1:14" ht="16.5" thickBot="1">
      <c r="A102" s="30" t="s">
        <v>88</v>
      </c>
      <c r="M102" s="23">
        <f>+SUM(M93:M95)+M100</f>
        <v>2036788</v>
      </c>
      <c r="N102" s="23">
        <f>+SUM(N93:N96)+N100</f>
        <v>1667944</v>
      </c>
    </row>
    <row r="103" spans="2:14" ht="15.75">
      <c r="B103" s="25" t="s">
        <v>89</v>
      </c>
      <c r="M103" s="32"/>
      <c r="N103" s="32"/>
    </row>
    <row r="104" spans="3:14" ht="15.75">
      <c r="C104" s="25" t="s">
        <v>41</v>
      </c>
      <c r="M104" s="32">
        <f>+'Bal. Sheet'!F11</f>
        <v>287931</v>
      </c>
      <c r="N104" s="32">
        <v>221547</v>
      </c>
    </row>
    <row r="105" spans="3:14" ht="15.75">
      <c r="C105" s="25" t="s">
        <v>78</v>
      </c>
      <c r="M105" s="58">
        <f>+'Bal. Sheet'!F12</f>
        <v>1748857</v>
      </c>
      <c r="N105" s="32">
        <v>1446397</v>
      </c>
    </row>
    <row r="106" spans="13:14" ht="16.5" thickBot="1">
      <c r="M106" s="23">
        <f>SUM(M104:M105)</f>
        <v>2036788</v>
      </c>
      <c r="N106" s="23">
        <f>SUM(N104:N105)</f>
        <v>1667944</v>
      </c>
    </row>
    <row r="108" spans="1:14" ht="15.75">
      <c r="A108" s="109" t="s">
        <v>145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</row>
    <row r="109" spans="1:14" ht="15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</row>
    <row r="110" spans="13:14" ht="15.75">
      <c r="M110" s="50">
        <f>+M106-M102</f>
        <v>0</v>
      </c>
      <c r="N110" s="50">
        <f>+N106-N102</f>
        <v>0</v>
      </c>
    </row>
  </sheetData>
  <mergeCells count="10">
    <mergeCell ref="A108:N109"/>
    <mergeCell ref="A2:N2"/>
    <mergeCell ref="A61:N61"/>
    <mergeCell ref="M66:N66"/>
    <mergeCell ref="A4:N4"/>
    <mergeCell ref="A5:N5"/>
    <mergeCell ref="A63:N63"/>
    <mergeCell ref="A64:N64"/>
    <mergeCell ref="M7:N7"/>
    <mergeCell ref="A56:N57"/>
  </mergeCells>
  <printOptions/>
  <pageMargins left="0.17" right="0.18" top="0.64" bottom="0.68" header="0.5" footer="0.5"/>
  <pageSetup horizontalDpi="600" verticalDpi="600" orientation="portrait" paperSize="9" scale="98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aziz</dc:creator>
  <cp:keywords/>
  <dc:description/>
  <cp:lastModifiedBy>izat</cp:lastModifiedBy>
  <cp:lastPrinted>2004-05-27T01:43:14Z</cp:lastPrinted>
  <dcterms:created xsi:type="dcterms:W3CDTF">2002-10-23T07:32:02Z</dcterms:created>
  <dcterms:modified xsi:type="dcterms:W3CDTF">2004-05-27T01:44:06Z</dcterms:modified>
  <cp:category/>
  <cp:version/>
  <cp:contentType/>
  <cp:contentStatus/>
</cp:coreProperties>
</file>